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efile01\Shared\finance\Charter Schools\Charter School Applications\FY22\"/>
    </mc:Choice>
  </mc:AlternateContent>
  <bookViews>
    <workbookView xWindow="0" yWindow="0" windowWidth="25200" windowHeight="11325" tabRatio="805"/>
  </bookViews>
  <sheets>
    <sheet name="Data Entry Page (local detail)" sheetId="2" r:id="rId1"/>
    <sheet name="State Detail Page" sheetId="1" r:id="rId2"/>
    <sheet name="Source Data" sheetId="3" r:id="rId3"/>
  </sheets>
  <definedNames>
    <definedName name="county">'Source Data'!$A$63:$A$65</definedName>
    <definedName name="gradeconfig">'Source Data'!$A$9:$A$10</definedName>
    <definedName name="_xlnm.Print_Area" localSheetId="0">'Data Entry Page (local detail)'!$A$1:$N$71</definedName>
    <definedName name="_xlnm.Print_Area" localSheetId="2">'Source Data'!$A$1:$C$55</definedName>
    <definedName name="_xlnm.Print_Area" localSheetId="1">'State Detail Page'!$A$1:$F$61</definedName>
  </definedNames>
  <calcPr calcId="162913"/>
</workbook>
</file>

<file path=xl/calcChain.xml><?xml version="1.0" encoding="utf-8"?>
<calcChain xmlns="http://schemas.openxmlformats.org/spreadsheetml/2006/main">
  <c r="BO37" i="2" l="1"/>
  <c r="BP37" i="2"/>
  <c r="BL37" i="2"/>
  <c r="BR57" i="2"/>
  <c r="BS57" i="2"/>
  <c r="BO57" i="2"/>
  <c r="BL47" i="2"/>
  <c r="BO47" i="2"/>
  <c r="BR47" i="2"/>
  <c r="BR37" i="2"/>
  <c r="BR27" i="2"/>
  <c r="BO27" i="2"/>
  <c r="BL57" i="2"/>
  <c r="BL67" i="2"/>
  <c r="BL27" i="2"/>
  <c r="BR17" i="2"/>
  <c r="BO17" i="2"/>
  <c r="BL17" i="2"/>
  <c r="C19" i="1"/>
  <c r="N17" i="2"/>
  <c r="BS17" i="2" s="1"/>
  <c r="N27" i="2"/>
  <c r="BS27" i="2" s="1"/>
  <c r="N37" i="2"/>
  <c r="BS37" i="2" s="1"/>
  <c r="N47" i="2"/>
  <c r="BS47" i="2" s="1"/>
  <c r="N48" i="2"/>
  <c r="D67" i="2"/>
  <c r="BM67" i="2" s="1"/>
  <c r="D57" i="2"/>
  <c r="BM57" i="2" s="1"/>
  <c r="I57" i="2"/>
  <c r="BP57" i="2" s="1"/>
  <c r="I17" i="2"/>
  <c r="BP17" i="2" s="1"/>
  <c r="I27" i="2"/>
  <c r="BP27" i="2" s="1"/>
  <c r="I37" i="2"/>
  <c r="I47" i="2"/>
  <c r="BP47" i="2" s="1"/>
  <c r="D47" i="2"/>
  <c r="BM47" i="2" s="1"/>
  <c r="D37" i="2"/>
  <c r="BM37" i="2" s="1"/>
  <c r="D27" i="2"/>
  <c r="BM27" i="2" s="1"/>
  <c r="D17" i="2"/>
  <c r="BM17" i="2" s="1"/>
  <c r="B36" i="3" l="1"/>
  <c r="E24" i="1" l="1"/>
  <c r="A1" i="1"/>
  <c r="N15" i="2"/>
  <c r="BS15" i="2" s="1"/>
  <c r="N16" i="2"/>
  <c r="BS16" i="2" s="1"/>
  <c r="N18" i="2"/>
  <c r="BS18" i="2" s="1"/>
  <c r="N19" i="2"/>
  <c r="BS19" i="2" s="1"/>
  <c r="N20" i="2"/>
  <c r="BS20" i="2" s="1"/>
  <c r="C31" i="1"/>
  <c r="F31" i="1" s="1"/>
  <c r="B71" i="2"/>
  <c r="B61" i="2"/>
  <c r="G61" i="2"/>
  <c r="L61" i="2"/>
  <c r="L51" i="2"/>
  <c r="G51" i="2"/>
  <c r="B51" i="2"/>
  <c r="L41" i="2"/>
  <c r="G41" i="2"/>
  <c r="B41" i="2"/>
  <c r="B31" i="2"/>
  <c r="G31" i="2"/>
  <c r="L31" i="2"/>
  <c r="L21" i="2"/>
  <c r="G21" i="2"/>
  <c r="B21" i="2"/>
  <c r="D65" i="2"/>
  <c r="BM65" i="2" s="1"/>
  <c r="D66" i="2"/>
  <c r="BM66" i="2" s="1"/>
  <c r="D68" i="2"/>
  <c r="BM68" i="2" s="1"/>
  <c r="D69" i="2"/>
  <c r="BM69" i="2" s="1"/>
  <c r="D70" i="2"/>
  <c r="BM70" i="2" s="1"/>
  <c r="D55" i="2"/>
  <c r="BM55" i="2" s="1"/>
  <c r="D56" i="2"/>
  <c r="BM56" i="2" s="1"/>
  <c r="D58" i="2"/>
  <c r="BM58" i="2" s="1"/>
  <c r="D59" i="2"/>
  <c r="BM59" i="2" s="1"/>
  <c r="D60" i="2"/>
  <c r="BM60" i="2" s="1"/>
  <c r="I55" i="2"/>
  <c r="BP55" i="2" s="1"/>
  <c r="I56" i="2"/>
  <c r="BP56" i="2" s="1"/>
  <c r="I58" i="2"/>
  <c r="BP58" i="2" s="1"/>
  <c r="I59" i="2"/>
  <c r="BP59" i="2" s="1"/>
  <c r="I60" i="2"/>
  <c r="BP60" i="2" s="1"/>
  <c r="N55" i="2"/>
  <c r="BS55" i="2" s="1"/>
  <c r="N56" i="2"/>
  <c r="BS56" i="2" s="1"/>
  <c r="N58" i="2"/>
  <c r="BS58" i="2" s="1"/>
  <c r="N59" i="2"/>
  <c r="BS59" i="2" s="1"/>
  <c r="N60" i="2"/>
  <c r="BS60" i="2" s="1"/>
  <c r="D45" i="2"/>
  <c r="BM45" i="2" s="1"/>
  <c r="D46" i="2"/>
  <c r="BM46" i="2" s="1"/>
  <c r="D48" i="2"/>
  <c r="BM48" i="2" s="1"/>
  <c r="D49" i="2"/>
  <c r="BM49" i="2" s="1"/>
  <c r="D50" i="2"/>
  <c r="BM50" i="2" s="1"/>
  <c r="I45" i="2"/>
  <c r="BP45" i="2" s="1"/>
  <c r="I46" i="2"/>
  <c r="BP46" i="2" s="1"/>
  <c r="I48" i="2"/>
  <c r="I49" i="2"/>
  <c r="BP49" i="2" s="1"/>
  <c r="I50" i="2"/>
  <c r="BP50" i="2" s="1"/>
  <c r="N45" i="2"/>
  <c r="BS45" i="2" s="1"/>
  <c r="N46" i="2"/>
  <c r="BS46" i="2" s="1"/>
  <c r="BS48" i="2"/>
  <c r="N49" i="2"/>
  <c r="BS49" i="2" s="1"/>
  <c r="N50" i="2"/>
  <c r="BS50" i="2" s="1"/>
  <c r="N35" i="2"/>
  <c r="BS35" i="2" s="1"/>
  <c r="N36" i="2"/>
  <c r="BS36" i="2" s="1"/>
  <c r="N38" i="2"/>
  <c r="BS38" i="2" s="1"/>
  <c r="N39" i="2"/>
  <c r="BS39" i="2" s="1"/>
  <c r="N40" i="2"/>
  <c r="BS40" i="2" s="1"/>
  <c r="I35" i="2"/>
  <c r="BP35" i="2" s="1"/>
  <c r="I36" i="2"/>
  <c r="BP36" i="2" s="1"/>
  <c r="I38" i="2"/>
  <c r="BP38" i="2" s="1"/>
  <c r="I39" i="2"/>
  <c r="BP39" i="2" s="1"/>
  <c r="I40" i="2"/>
  <c r="BP40" i="2" s="1"/>
  <c r="D35" i="2"/>
  <c r="BM35" i="2" s="1"/>
  <c r="D36" i="2"/>
  <c r="BM36" i="2" s="1"/>
  <c r="D38" i="2"/>
  <c r="BM38" i="2" s="1"/>
  <c r="D39" i="2"/>
  <c r="BM39" i="2" s="1"/>
  <c r="D40" i="2"/>
  <c r="BM40" i="2" s="1"/>
  <c r="N25" i="2"/>
  <c r="BS25" i="2" s="1"/>
  <c r="N26" i="2"/>
  <c r="BS26" i="2" s="1"/>
  <c r="N28" i="2"/>
  <c r="BS28" i="2" s="1"/>
  <c r="N29" i="2"/>
  <c r="BS29" i="2" s="1"/>
  <c r="N30" i="2"/>
  <c r="BS30" i="2" s="1"/>
  <c r="I25" i="2"/>
  <c r="BP25" i="2" s="1"/>
  <c r="I26" i="2"/>
  <c r="BP26" i="2" s="1"/>
  <c r="I28" i="2"/>
  <c r="I29" i="2"/>
  <c r="BP29" i="2" s="1"/>
  <c r="I30" i="2"/>
  <c r="BP30" i="2" s="1"/>
  <c r="D25" i="2"/>
  <c r="BM25" i="2" s="1"/>
  <c r="D26" i="2"/>
  <c r="BM26" i="2" s="1"/>
  <c r="D28" i="2"/>
  <c r="BM28" i="2" s="1"/>
  <c r="D29" i="2"/>
  <c r="BM29" i="2" s="1"/>
  <c r="D30" i="2"/>
  <c r="BM30" i="2" s="1"/>
  <c r="I15" i="2"/>
  <c r="BP15" i="2" s="1"/>
  <c r="I16" i="2"/>
  <c r="BP16" i="2" s="1"/>
  <c r="I18" i="2"/>
  <c r="BP18" i="2" s="1"/>
  <c r="I19" i="2"/>
  <c r="BP19" i="2" s="1"/>
  <c r="I20" i="2"/>
  <c r="BP20" i="2" s="1"/>
  <c r="D19" i="2"/>
  <c r="BM19" i="2" s="1"/>
  <c r="D16" i="2"/>
  <c r="BM16" i="2" s="1"/>
  <c r="D18" i="2"/>
  <c r="BM18" i="2" s="1"/>
  <c r="D20" i="2"/>
  <c r="BM20" i="2" s="1"/>
  <c r="D15" i="2"/>
  <c r="BM15" i="2" s="1"/>
  <c r="C17" i="1"/>
  <c r="C18" i="1"/>
  <c r="C20" i="1"/>
  <c r="C21" i="1"/>
  <c r="C35" i="1" s="1"/>
  <c r="F35" i="1" s="1"/>
  <c r="C22" i="1"/>
  <c r="C36" i="1" s="1"/>
  <c r="F36" i="1" s="1"/>
  <c r="BL19" i="2"/>
  <c r="BL15" i="2"/>
  <c r="BL16" i="2"/>
  <c r="BL18" i="2"/>
  <c r="BL20" i="2"/>
  <c r="BO19" i="2"/>
  <c r="BO15" i="2"/>
  <c r="BO16" i="2"/>
  <c r="BO18" i="2"/>
  <c r="BO20" i="2"/>
  <c r="BR15" i="2"/>
  <c r="BR16" i="2"/>
  <c r="BR18" i="2"/>
  <c r="BR19" i="2"/>
  <c r="BR20" i="2"/>
  <c r="BL25" i="2"/>
  <c r="BL31" i="2" s="1"/>
  <c r="B13" i="1" s="1"/>
  <c r="BL26" i="2"/>
  <c r="BL28" i="2"/>
  <c r="BL29" i="2"/>
  <c r="BL30" i="2"/>
  <c r="BO29" i="2"/>
  <c r="BO25" i="2"/>
  <c r="BO26" i="2"/>
  <c r="BO28" i="2"/>
  <c r="BO30" i="2"/>
  <c r="BR29" i="2"/>
  <c r="BR25" i="2"/>
  <c r="BR26" i="2"/>
  <c r="BR28" i="2"/>
  <c r="BR30" i="2"/>
  <c r="BL39" i="2"/>
  <c r="BL35" i="2"/>
  <c r="BL41" i="2" s="1"/>
  <c r="D11" i="1" s="1"/>
  <c r="BL36" i="2"/>
  <c r="BL38" i="2"/>
  <c r="BL40" i="2"/>
  <c r="BO35" i="2"/>
  <c r="BO36" i="2"/>
  <c r="BO38" i="2"/>
  <c r="BO39" i="2"/>
  <c r="BO40" i="2"/>
  <c r="BR39" i="2"/>
  <c r="BR35" i="2"/>
  <c r="BR36" i="2"/>
  <c r="BR38" i="2"/>
  <c r="BR40" i="2"/>
  <c r="BL45" i="2"/>
  <c r="BL46" i="2"/>
  <c r="BL48" i="2"/>
  <c r="BL49" i="2"/>
  <c r="BL50" i="2"/>
  <c r="BO45" i="2"/>
  <c r="BO46" i="2"/>
  <c r="BO48" i="2"/>
  <c r="BO49" i="2"/>
  <c r="BO50" i="2"/>
  <c r="BR45" i="2"/>
  <c r="BR46" i="2"/>
  <c r="BR48" i="2"/>
  <c r="BR49" i="2"/>
  <c r="BR50" i="2"/>
  <c r="BL59" i="2"/>
  <c r="BL55" i="2"/>
  <c r="BL56" i="2"/>
  <c r="BL58" i="2"/>
  <c r="BL60" i="2"/>
  <c r="BO55" i="2"/>
  <c r="BO56" i="2"/>
  <c r="BO58" i="2"/>
  <c r="BO59" i="2"/>
  <c r="BO60" i="2"/>
  <c r="BR59" i="2"/>
  <c r="BR55" i="2"/>
  <c r="BR56" i="2"/>
  <c r="BR58" i="2"/>
  <c r="BR60" i="2"/>
  <c r="BL65" i="2"/>
  <c r="BL66" i="2"/>
  <c r="BL68" i="2"/>
  <c r="BL69" i="2"/>
  <c r="BL70" i="2"/>
  <c r="BM9" i="2"/>
  <c r="BL51" i="2" l="1"/>
  <c r="D14" i="1" s="1"/>
  <c r="BR51" i="2"/>
  <c r="F11" i="1" s="1"/>
  <c r="BR21" i="2"/>
  <c r="B12" i="1" s="1"/>
  <c r="BR61" i="2"/>
  <c r="F14" i="1" s="1"/>
  <c r="BR41" i="2"/>
  <c r="D13" i="1" s="1"/>
  <c r="BR31" i="2"/>
  <c r="D10" i="1" s="1"/>
  <c r="BO41" i="2"/>
  <c r="D12" i="1" s="1"/>
  <c r="BO51" i="2"/>
  <c r="F10" i="1" s="1"/>
  <c r="BO61" i="2"/>
  <c r="F13" i="1" s="1"/>
  <c r="BL71" i="2"/>
  <c r="F15" i="1" s="1"/>
  <c r="BL61" i="2"/>
  <c r="F12" i="1" s="1"/>
  <c r="BO31" i="2"/>
  <c r="B14" i="1" s="1"/>
  <c r="B7" i="1"/>
  <c r="B6" i="1"/>
  <c r="C39" i="1" s="1"/>
  <c r="F39" i="1" s="1"/>
  <c r="BO21" i="2"/>
  <c r="B11" i="1" s="1"/>
  <c r="C34" i="1"/>
  <c r="F34" i="1" s="1"/>
  <c r="C24" i="1"/>
  <c r="F24" i="1" s="1"/>
  <c r="N61" i="2"/>
  <c r="D51" i="2"/>
  <c r="BL21" i="2"/>
  <c r="B10" i="1" s="1"/>
  <c r="BM71" i="2"/>
  <c r="D71" i="2"/>
  <c r="BS61" i="2"/>
  <c r="I61" i="2"/>
  <c r="BP61" i="2"/>
  <c r="D61" i="2"/>
  <c r="BM61" i="2"/>
  <c r="N51" i="2"/>
  <c r="BS51" i="2"/>
  <c r="I51" i="2"/>
  <c r="BP48" i="2"/>
  <c r="BP51" i="2" s="1"/>
  <c r="BM51" i="2"/>
  <c r="BS41" i="2"/>
  <c r="N41" i="2"/>
  <c r="BP41" i="2"/>
  <c r="I41" i="2"/>
  <c r="BM41" i="2"/>
  <c r="D41" i="2"/>
  <c r="N31" i="2"/>
  <c r="BS31" i="2"/>
  <c r="I31" i="2"/>
  <c r="BP28" i="2"/>
  <c r="BP31" i="2" s="1"/>
  <c r="D31" i="2"/>
  <c r="BM31" i="2"/>
  <c r="BS21" i="2"/>
  <c r="N21" i="2"/>
  <c r="I21" i="2"/>
  <c r="BP21" i="2"/>
  <c r="D21" i="2"/>
  <c r="BM21" i="2"/>
  <c r="B5" i="1" l="1"/>
  <c r="B16" i="1" s="1"/>
  <c r="F57" i="1" s="1"/>
  <c r="B12" i="2"/>
  <c r="C30" i="1"/>
  <c r="F30" i="1" s="1"/>
  <c r="C28" i="1"/>
  <c r="F28" i="1" s="1"/>
  <c r="G11" i="2"/>
  <c r="C32" i="1"/>
  <c r="F32" i="1" s="1"/>
  <c r="C29" i="1"/>
  <c r="F29" i="1" s="1"/>
  <c r="C26" i="1"/>
  <c r="F26" i="1" s="1"/>
  <c r="C37" i="1"/>
  <c r="F37" i="1" s="1"/>
  <c r="C52" i="1"/>
  <c r="C55" i="1" l="1"/>
  <c r="F55" i="1" s="1"/>
  <c r="C40" i="1"/>
  <c r="F40" i="1" s="1"/>
  <c r="C38" i="1"/>
  <c r="F38" i="1" s="1"/>
  <c r="C25" i="1"/>
  <c r="F25" i="1" s="1"/>
  <c r="C33" i="1"/>
  <c r="F33" i="1" s="1"/>
  <c r="C27" i="1"/>
  <c r="F27" i="1" s="1"/>
  <c r="F53" i="1"/>
  <c r="F54" i="1"/>
  <c r="F56" i="1" l="1"/>
  <c r="F59" i="1" s="1"/>
  <c r="F44" i="1"/>
  <c r="F45" i="1" s="1"/>
  <c r="C42" i="1"/>
  <c r="F46" i="1" s="1"/>
  <c r="F48" i="1" l="1"/>
  <c r="F61" i="1" l="1"/>
  <c r="A12" i="2" s="1"/>
  <c r="C12" i="2" s="1"/>
</calcChain>
</file>

<file path=xl/comments1.xml><?xml version="1.0" encoding="utf-8"?>
<comments xmlns="http://schemas.openxmlformats.org/spreadsheetml/2006/main">
  <authors>
    <author>brook.hughes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brook.hughes:</t>
        </r>
        <r>
          <rPr>
            <sz val="9"/>
            <color indexed="81"/>
            <rFont val="Tahoma"/>
            <family val="2"/>
          </rPr>
          <t xml:space="preserve">
Enter the school's name in cell B1</t>
        </r>
      </text>
    </comment>
  </commentList>
</comments>
</file>

<file path=xl/sharedStrings.xml><?xml version="1.0" encoding="utf-8"?>
<sst xmlns="http://schemas.openxmlformats.org/spreadsheetml/2006/main" count="476" uniqueCount="148">
  <si>
    <t>State Funding</t>
  </si>
  <si>
    <t>Student Total:</t>
  </si>
  <si>
    <t xml:space="preserve">              Regular: </t>
  </si>
  <si>
    <t xml:space="preserve">              Special:</t>
  </si>
  <si>
    <t>Appoquinimink</t>
  </si>
  <si>
    <t>Christina</t>
  </si>
  <si>
    <t>Laurel</t>
  </si>
  <si>
    <t>Brandywine</t>
  </si>
  <si>
    <t>Colonial</t>
  </si>
  <si>
    <t>Milford</t>
  </si>
  <si>
    <t>Caesar Rodney</t>
  </si>
  <si>
    <t>Delmar</t>
  </si>
  <si>
    <t>Red Clay</t>
  </si>
  <si>
    <t>Cape Henlopen</t>
  </si>
  <si>
    <t>Indian River</t>
  </si>
  <si>
    <t>Seaford</t>
  </si>
  <si>
    <t>Capital</t>
  </si>
  <si>
    <t>Lake Forest</t>
  </si>
  <si>
    <t>Smyrna</t>
  </si>
  <si>
    <t>Woodbridge</t>
  </si>
  <si>
    <t># of Div I Units Generated =</t>
  </si>
  <si>
    <t>Administrative Assistant =</t>
  </si>
  <si>
    <t>Percentage 11 Month Supervisor =</t>
  </si>
  <si>
    <t>Percentage Transportation Supervisor =</t>
  </si>
  <si>
    <t>Principal =</t>
  </si>
  <si>
    <t>Assistant Principal =</t>
  </si>
  <si>
    <t>Percentage Visiting Teacher =</t>
  </si>
  <si>
    <t>Percentage Driver Education Teacher =</t>
  </si>
  <si>
    <t>Nurse =</t>
  </si>
  <si>
    <t>Academic Excellence Units =</t>
  </si>
  <si>
    <t>Clerical Units =</t>
  </si>
  <si>
    <t>Custodial Units =</t>
  </si>
  <si>
    <t>Cafeteria Manager =</t>
  </si>
  <si>
    <t>Cafeteria Worker =</t>
  </si>
  <si>
    <t>Total Staffing =</t>
  </si>
  <si>
    <t>Other State Sources (based on Latest Available Values)</t>
  </si>
  <si>
    <t>Division II Units (No Vocational Courses) =</t>
  </si>
  <si>
    <t>Division II - All Other Costs - Current Unit Value  =</t>
  </si>
  <si>
    <t>Division II - Energy - Current Unit Value  =</t>
  </si>
  <si>
    <t>Division III - Equalization - Unit Value =</t>
  </si>
  <si>
    <t>Academic Excellence Division III =</t>
  </si>
  <si>
    <t>Student Transportation Amount =</t>
  </si>
  <si>
    <t>#</t>
  </si>
  <si>
    <t>Amount</t>
  </si>
  <si>
    <t xml:space="preserve"> 29 Appoquinimink</t>
  </si>
  <si>
    <t>31 Brandywine</t>
  </si>
  <si>
    <t>10 Caesar Rodney</t>
  </si>
  <si>
    <t>Totals =</t>
  </si>
  <si>
    <t>17 Cape Henlopen</t>
  </si>
  <si>
    <t>13 Capital</t>
  </si>
  <si>
    <t>33 Christina</t>
  </si>
  <si>
    <t>34 Colonial</t>
  </si>
  <si>
    <t>37 Delmar</t>
  </si>
  <si>
    <t>36 Indian River</t>
  </si>
  <si>
    <t>15 Lake Forest</t>
  </si>
  <si>
    <t>16 Laurel</t>
  </si>
  <si>
    <t>18 Milford</t>
  </si>
  <si>
    <t>32 Red Clay</t>
  </si>
  <si>
    <t>23 Seaford</t>
  </si>
  <si>
    <t>24 Smyrna</t>
  </si>
  <si>
    <t>35 Woodbridge</t>
  </si>
  <si>
    <t>Transportation</t>
  </si>
  <si>
    <t>NCCVT</t>
  </si>
  <si>
    <t>Polytech</t>
  </si>
  <si>
    <t>SCVT</t>
  </si>
  <si>
    <t>New Castle</t>
  </si>
  <si>
    <t>Kent</t>
  </si>
  <si>
    <t>Sussex</t>
  </si>
  <si>
    <t>County</t>
  </si>
  <si>
    <t>Vo Tech</t>
  </si>
  <si>
    <t xml:space="preserve">Campus Community </t>
  </si>
  <si>
    <t>Kuumba Academy</t>
  </si>
  <si>
    <t>Positive Outcomes</t>
  </si>
  <si>
    <t>Providence Creek</t>
  </si>
  <si>
    <t>Sussex Academy</t>
  </si>
  <si>
    <t>Total Charter Average</t>
  </si>
  <si>
    <t>Academy of Dover</t>
  </si>
  <si>
    <t>Delaware Military Academy</t>
  </si>
  <si>
    <t>Totals</t>
  </si>
  <si>
    <t>Total Funding</t>
  </si>
  <si>
    <t>Local Funding</t>
  </si>
  <si>
    <t>Please enter the following information:</t>
  </si>
  <si>
    <t>New Charter School Estimated State and Local Fund Calculations</t>
  </si>
  <si>
    <t>Enter the number of students in the red cells below by school district and student type and the estimated funds will calculate below.</t>
  </si>
  <si>
    <t>UNITS</t>
  </si>
  <si>
    <t>Disclaimer: The following estimates will vary from actuals and do not account for any extenuating circumstances.</t>
  </si>
  <si>
    <t>Local Pupil Rate</t>
  </si>
  <si>
    <t>Regular/Special K-3</t>
  </si>
  <si>
    <t>Regular Students 4-12</t>
  </si>
  <si>
    <t>Special Students 4-12 Basic</t>
  </si>
  <si>
    <t>Special Students 4-12 Intense</t>
  </si>
  <si>
    <t>Special Students 4-12 Complex</t>
  </si>
  <si>
    <t>Districts:</t>
  </si>
  <si>
    <t>Transportation Eligible Students:</t>
  </si>
  <si>
    <t>Location</t>
  </si>
  <si>
    <t>Choices New Castle, Kent or Sussex</t>
  </si>
  <si>
    <t>Subtotal Personnel Revenue</t>
  </si>
  <si>
    <t>Subtotal Other Sources</t>
  </si>
  <si>
    <t>Grand Total State Sources</t>
  </si>
  <si>
    <t>Related Services Specialist Intensive</t>
  </si>
  <si>
    <t>Related Services Specialist Complex</t>
  </si>
  <si>
    <t>Total Salary Costs</t>
  </si>
  <si>
    <t>Health Insurance Per FTE</t>
  </si>
  <si>
    <t>#students per unit</t>
  </si>
  <si>
    <t>OEC Rate</t>
  </si>
  <si>
    <t>(Example K-8, 9-12)</t>
  </si>
  <si>
    <t>Las Americas Aspira Academy</t>
  </si>
  <si>
    <t xml:space="preserve">Thomas A. Edison </t>
  </si>
  <si>
    <t>MOT Charter School</t>
  </si>
  <si>
    <t>Charter School of Wilmington</t>
  </si>
  <si>
    <t>Charter School Name:</t>
  </si>
  <si>
    <t>Enter the number of tenth graders in the box in cell location J12</t>
  </si>
  <si>
    <t>Charter School Revenue Calculation - Estimated State Funding</t>
  </si>
  <si>
    <t>Academia Antonia Alonso</t>
  </si>
  <si>
    <t>Early College High School at DSU</t>
  </si>
  <si>
    <t>First State Montessori Academy</t>
  </si>
  <si>
    <t>Freire Charter School</t>
  </si>
  <si>
    <t>First State Military Academy</t>
  </si>
  <si>
    <t>Great Oaks Charter School</t>
  </si>
  <si>
    <t>Gateway Lab School</t>
  </si>
  <si>
    <t>Odyssey Charter School</t>
  </si>
  <si>
    <t>East Side Charter School</t>
  </si>
  <si>
    <t>Newark Charter School</t>
  </si>
  <si>
    <t>Charter School of New Castle</t>
  </si>
  <si>
    <t>--State funds are automatically calculated and are detailed on the "State Detail Page" tab.</t>
  </si>
  <si>
    <t xml:space="preserve">FY 22 Transp /Pupil </t>
  </si>
  <si>
    <t>Final FY2021 Div I Salary</t>
  </si>
  <si>
    <t>Sussex Montessori School</t>
  </si>
  <si>
    <t>FY22 Equalization</t>
  </si>
  <si>
    <t>Related Services Specialist K-3, 4-12 Reg, K-3 Basic, 4-12 Basic</t>
  </si>
  <si>
    <t>Special Students K-3 Basic</t>
  </si>
  <si>
    <t>Regular Students K-3</t>
  </si>
  <si>
    <t xml:space="preserve"> Regular students K-3 =</t>
  </si>
  <si>
    <t xml:space="preserve"> Regular students 4-12 =</t>
  </si>
  <si>
    <t xml:space="preserve"> Special students K-3 = </t>
  </si>
  <si>
    <t xml:space="preserve"> Special Students 4-12 Basic = </t>
  </si>
  <si>
    <t xml:space="preserve"> Special Students Intense =</t>
  </si>
  <si>
    <t xml:space="preserve"> Special Students Complex = </t>
  </si>
  <si>
    <t>=</t>
  </si>
  <si>
    <t xml:space="preserve">Unit size - Regular students K-3 </t>
  </si>
  <si>
    <t xml:space="preserve">Unit size - Regular students 4-12 </t>
  </si>
  <si>
    <t xml:space="preserve">Unit size - Basic students K-3 </t>
  </si>
  <si>
    <t xml:space="preserve">Unit size - Basic students 4-12 </t>
  </si>
  <si>
    <t>Unit size - Intense Students 4-12</t>
  </si>
  <si>
    <t>Unit size - Complex Students 4-12</t>
  </si>
  <si>
    <t>Specify grade configuration for the year of estimate:</t>
  </si>
  <si>
    <t>Specify the county in which the school will be located:</t>
  </si>
  <si>
    <t>Enter Estimated # of 10th Graders 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</si>
</sst>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_);\(0\)"/>
    <numFmt numFmtId="167" formatCode="&quot;$&quot;#,##0;[Red]&quot;$&quot;#,##0"/>
    <numFmt numFmtId="168" formatCode="0.00_);\(0.00\)"/>
    <numFmt numFmtId="169" formatCode="0.000"/>
  </numFmts>
  <fonts count="35">
    <font>
      <sz val="10"/>
      <name val="Geneva"/>
    </font>
    <font>
      <b/>
      <sz val="10"/>
      <name val="Geneva"/>
    </font>
    <font>
      <sz val="10"/>
      <name val="Geneva"/>
    </font>
    <font>
      <b/>
      <u/>
      <sz val="12"/>
      <name val="Geneva"/>
    </font>
    <font>
      <sz val="12"/>
      <name val="Geneva"/>
    </font>
    <font>
      <sz val="10"/>
      <color indexed="10"/>
      <name val="Geneva"/>
    </font>
    <font>
      <b/>
      <u/>
      <sz val="10"/>
      <name val="Geneva"/>
    </font>
    <font>
      <b/>
      <sz val="10"/>
      <color indexed="10"/>
      <name val="Geneva"/>
    </font>
    <font>
      <sz val="10"/>
      <color indexed="12"/>
      <name val="Geneva"/>
    </font>
    <font>
      <sz val="10"/>
      <color indexed="8"/>
      <name val="Geneva"/>
    </font>
    <font>
      <u/>
      <sz val="10"/>
      <name val="Geneva"/>
    </font>
    <font>
      <b/>
      <sz val="12"/>
      <name val="Geneva"/>
    </font>
    <font>
      <sz val="8"/>
      <name val="Geneva"/>
    </font>
    <font>
      <b/>
      <sz val="20"/>
      <name val="Geneva"/>
    </font>
    <font>
      <b/>
      <sz val="20"/>
      <color indexed="12"/>
      <name val="Geneva"/>
    </font>
    <font>
      <b/>
      <sz val="14"/>
      <name val="Geneva"/>
    </font>
    <font>
      <sz val="14"/>
      <name val="Geneva"/>
    </font>
    <font>
      <sz val="20"/>
      <name val="Geneva"/>
    </font>
    <font>
      <sz val="10"/>
      <color indexed="63"/>
      <name val="Arial"/>
      <family val="2"/>
    </font>
    <font>
      <sz val="10"/>
      <name val="Arial"/>
      <family val="2"/>
    </font>
    <font>
      <sz val="22"/>
      <name val="Geneva"/>
    </font>
    <font>
      <b/>
      <sz val="10"/>
      <color rgb="FFFF0000"/>
      <name val="Geneva"/>
    </font>
    <font>
      <b/>
      <sz val="14"/>
      <color rgb="FFFF0000"/>
      <name val="Geneva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name val="Geneva"/>
    </font>
    <font>
      <sz val="18"/>
      <name val="Geneva"/>
    </font>
    <font>
      <b/>
      <sz val="18"/>
      <color indexed="12"/>
      <name val="Geneva"/>
    </font>
    <font>
      <u/>
      <sz val="18"/>
      <name val="Geneva"/>
    </font>
    <font>
      <sz val="18"/>
      <color rgb="FFFF0000"/>
      <name val="Genev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Alignment="1"/>
    <xf numFmtId="5" fontId="0" fillId="0" borderId="0" xfId="0" applyNumberFormat="1"/>
    <xf numFmtId="39" fontId="0" fillId="0" borderId="0" xfId="0" applyNumberFormat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0" xfId="0" applyFont="1"/>
    <xf numFmtId="166" fontId="4" fillId="0" borderId="0" xfId="0" applyNumberFormat="1" applyFont="1" applyAlignment="1">
      <alignment horizontal="right"/>
    </xf>
    <xf numFmtId="166" fontId="4" fillId="0" borderId="0" xfId="0" applyNumberFormat="1" applyFont="1"/>
    <xf numFmtId="5" fontId="2" fillId="0" borderId="0" xfId="0" applyNumberFormat="1" applyFont="1"/>
    <xf numFmtId="0" fontId="2" fillId="0" borderId="0" xfId="0" applyFont="1" applyAlignment="1">
      <alignment horizontal="left"/>
    </xf>
    <xf numFmtId="37" fontId="2" fillId="0" borderId="0" xfId="0" applyNumberFormat="1" applyFont="1"/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Border="1"/>
    <xf numFmtId="5" fontId="0" fillId="0" borderId="0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/>
    <xf numFmtId="5" fontId="1" fillId="0" borderId="0" xfId="0" applyNumberFormat="1" applyFont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5" fontId="0" fillId="0" borderId="0" xfId="0" applyNumberFormat="1" applyFill="1" applyAlignment="1">
      <alignment horizontal="right"/>
    </xf>
    <xf numFmtId="0" fontId="8" fillId="0" borderId="0" xfId="0" applyFont="1"/>
    <xf numFmtId="2" fontId="2" fillId="0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/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5" fontId="0" fillId="0" borderId="0" xfId="0" applyNumberFormat="1" applyAlignment="1">
      <alignment horizontal="right"/>
    </xf>
    <xf numFmtId="167" fontId="2" fillId="0" borderId="0" xfId="0" applyNumberFormat="1" applyFont="1"/>
    <xf numFmtId="0" fontId="0" fillId="0" borderId="0" xfId="0" applyFill="1" applyAlignment="1">
      <alignment horizontal="right"/>
    </xf>
    <xf numFmtId="167" fontId="9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39" fontId="0" fillId="0" borderId="0" xfId="0" applyNumberFormat="1" applyFill="1" applyAlignment="1">
      <alignment horizontal="center"/>
    </xf>
    <xf numFmtId="42" fontId="10" fillId="0" borderId="0" xfId="0" applyNumberFormat="1" applyFont="1" applyAlignment="1">
      <alignment horizontal="left"/>
    </xf>
    <xf numFmtId="42" fontId="2" fillId="0" borderId="0" xfId="0" applyNumberFormat="1" applyFont="1" applyFill="1" applyAlignment="1">
      <alignment horizontal="left"/>
    </xf>
    <xf numFmtId="42" fontId="0" fillId="0" borderId="0" xfId="0" applyNumberFormat="1" applyAlignment="1">
      <alignment horizontal="center"/>
    </xf>
    <xf numFmtId="42" fontId="2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Border="1"/>
    <xf numFmtId="5" fontId="11" fillId="0" borderId="0" xfId="0" applyNumberFormat="1" applyFont="1" applyBorder="1" applyAlignment="1">
      <alignment horizontal="right"/>
    </xf>
    <xf numFmtId="42" fontId="11" fillId="0" borderId="0" xfId="0" applyNumberFormat="1" applyFont="1" applyBorder="1"/>
    <xf numFmtId="5" fontId="4" fillId="0" borderId="0" xfId="0" applyNumberFormat="1" applyFont="1" applyBorder="1"/>
    <xf numFmtId="0" fontId="1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37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Alignment="1" applyProtection="1">
      <alignment horizontal="center"/>
    </xf>
    <xf numFmtId="0" fontId="2" fillId="0" borderId="0" xfId="0" applyFont="1" applyFill="1" applyBorder="1" applyAlignment="1">
      <alignment horizontal="left"/>
    </xf>
    <xf numFmtId="49" fontId="0" fillId="0" borderId="0" xfId="0" applyNumberFormat="1"/>
    <xf numFmtId="168" fontId="0" fillId="0" borderId="0" xfId="0" applyNumberFormat="1" applyAlignment="1" applyProtection="1">
      <alignment vertical="center"/>
      <protection locked="0"/>
    </xf>
    <xf numFmtId="5" fontId="0" fillId="0" borderId="0" xfId="0" applyNumberFormat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168" fontId="1" fillId="0" borderId="0" xfId="0" applyNumberFormat="1" applyFont="1" applyAlignment="1" applyProtection="1">
      <alignment horizontal="center"/>
      <protection locked="0"/>
    </xf>
    <xf numFmtId="5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68" fontId="1" fillId="0" borderId="0" xfId="0" applyNumberFormat="1" applyFont="1" applyBorder="1" applyAlignment="1" applyProtection="1">
      <alignment horizontal="center"/>
      <protection locked="0"/>
    </xf>
    <xf numFmtId="5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168" fontId="10" fillId="0" borderId="0" xfId="0" applyNumberFormat="1" applyFont="1" applyAlignment="1" applyProtection="1">
      <alignment horizontal="center"/>
      <protection locked="0"/>
    </xf>
    <xf numFmtId="14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68" fontId="1" fillId="0" borderId="0" xfId="0" applyNumberFormat="1" applyFont="1" applyAlignment="1" applyProtection="1">
      <alignment horizontal="center" vertical="center"/>
      <protection locked="0"/>
    </xf>
    <xf numFmtId="5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168" fontId="7" fillId="0" borderId="0" xfId="0" applyNumberFormat="1" applyFont="1" applyAlignment="1" applyProtection="1">
      <alignment horizontal="center" vertical="center"/>
      <protection locked="0"/>
    </xf>
    <xf numFmtId="5" fontId="0" fillId="0" borderId="0" xfId="0" applyNumberFormat="1" applyBorder="1" applyAlignment="1" applyProtection="1">
      <alignment vertical="center"/>
      <protection locked="0"/>
    </xf>
    <xf numFmtId="5" fontId="0" fillId="0" borderId="0" xfId="0" applyNumberFormat="1" applyBorder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168" fontId="1" fillId="0" borderId="0" xfId="0" applyNumberFormat="1" applyFont="1" applyAlignment="1" applyProtection="1">
      <alignment vertical="center"/>
      <protection locked="0"/>
    </xf>
    <xf numFmtId="5" fontId="1" fillId="0" borderId="0" xfId="0" applyNumberFormat="1" applyFont="1" applyProtection="1">
      <protection locked="0"/>
    </xf>
    <xf numFmtId="168" fontId="7" fillId="0" borderId="0" xfId="0" applyNumberFormat="1" applyFont="1" applyAlignment="1" applyProtection="1">
      <alignment vertical="center"/>
      <protection locked="0"/>
    </xf>
    <xf numFmtId="5" fontId="7" fillId="0" borderId="0" xfId="0" applyNumberFormat="1" applyFont="1" applyProtection="1">
      <protection locked="0"/>
    </xf>
    <xf numFmtId="9" fontId="1" fillId="0" borderId="0" xfId="0" applyNumberFormat="1" applyFont="1" applyProtection="1">
      <protection locked="0"/>
    </xf>
    <xf numFmtId="5" fontId="1" fillId="0" borderId="0" xfId="0" applyNumberFormat="1" applyFont="1" applyAlignment="1" applyProtection="1">
      <alignment vertical="center"/>
      <protection locked="0"/>
    </xf>
    <xf numFmtId="5" fontId="6" fillId="0" borderId="0" xfId="0" applyNumberFormat="1" applyFont="1" applyAlignment="1" applyProtection="1">
      <alignment horizontal="center"/>
      <protection locked="0"/>
    </xf>
    <xf numFmtId="168" fontId="0" fillId="0" borderId="0" xfId="0" applyNumberFormat="1" applyBorder="1" applyAlignment="1" applyProtection="1">
      <alignment vertical="center"/>
      <protection locked="0"/>
    </xf>
    <xf numFmtId="37" fontId="6" fillId="0" borderId="0" xfId="0" applyNumberFormat="1" applyFont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68" fontId="1" fillId="0" borderId="0" xfId="0" applyNumberFormat="1" applyFont="1" applyFill="1" applyBorder="1" applyAlignment="1" applyProtection="1">
      <alignment horizontal="center"/>
      <protection locked="0"/>
    </xf>
    <xf numFmtId="5" fontId="1" fillId="0" borderId="0" xfId="0" applyNumberFormat="1" applyFont="1" applyFill="1" applyBorder="1" applyAlignment="1" applyProtection="1">
      <alignment horizontal="center"/>
      <protection locked="0"/>
    </xf>
    <xf numFmtId="5" fontId="1" fillId="0" borderId="0" xfId="0" applyNumberFormat="1" applyFont="1" applyFill="1" applyBorder="1" applyAlignment="1" applyProtection="1">
      <alignment horizontal="center" vertical="center"/>
      <protection locked="0"/>
    </xf>
    <xf numFmtId="5" fontId="1" fillId="0" borderId="0" xfId="0" applyNumberFormat="1" applyFont="1" applyBorder="1" applyAlignment="1" applyProtection="1">
      <alignment horizontal="center" vertical="center"/>
      <protection locked="0"/>
    </xf>
    <xf numFmtId="168" fontId="0" fillId="0" borderId="0" xfId="0" applyNumberFormat="1" applyFill="1" applyBorder="1" applyProtection="1">
      <protection locked="0"/>
    </xf>
    <xf numFmtId="168" fontId="0" fillId="0" borderId="0" xfId="0" applyNumberFormat="1" applyBorder="1" applyProtection="1">
      <protection locked="0"/>
    </xf>
    <xf numFmtId="5" fontId="0" fillId="0" borderId="0" xfId="0" applyNumberFormat="1" applyFill="1" applyAlignment="1" applyProtection="1">
      <alignment vertical="center"/>
      <protection locked="0"/>
    </xf>
    <xf numFmtId="168" fontId="0" fillId="0" borderId="0" xfId="0" applyNumberForma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</xf>
    <xf numFmtId="168" fontId="1" fillId="0" borderId="0" xfId="0" applyNumberFormat="1" applyFont="1" applyAlignment="1" applyProtection="1">
      <alignment horizontal="center" vertical="center"/>
    </xf>
    <xf numFmtId="5" fontId="1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39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5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8" fontId="7" fillId="0" borderId="0" xfId="0" applyNumberFormat="1" applyFont="1" applyAlignment="1" applyProtection="1">
      <alignment vertical="center"/>
    </xf>
    <xf numFmtId="5" fontId="7" fillId="0" borderId="0" xfId="0" applyNumberFormat="1" applyFont="1" applyProtection="1"/>
    <xf numFmtId="5" fontId="7" fillId="0" borderId="0" xfId="0" applyNumberFormat="1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168" fontId="1" fillId="0" borderId="0" xfId="0" applyNumberFormat="1" applyFont="1" applyFill="1" applyAlignment="1" applyProtection="1">
      <alignment horizontal="center" vertical="center"/>
    </xf>
    <xf numFmtId="5" fontId="1" fillId="0" borderId="0" xfId="0" applyNumberFormat="1" applyFont="1" applyFill="1" applyAlignment="1" applyProtection="1">
      <alignment horizontal="center" vertical="center"/>
    </xf>
    <xf numFmtId="5" fontId="6" fillId="0" borderId="0" xfId="0" applyNumberFormat="1" applyFont="1" applyFill="1" applyAlignment="1" applyProtection="1">
      <alignment horizontal="center"/>
    </xf>
    <xf numFmtId="5" fontId="6" fillId="0" borderId="0" xfId="0" applyNumberFormat="1" applyFont="1" applyAlignment="1" applyProtection="1">
      <alignment horizontal="center"/>
    </xf>
    <xf numFmtId="0" fontId="1" fillId="0" borderId="0" xfId="0" applyFont="1" applyFill="1" applyAlignment="1" applyProtection="1">
      <alignment horizontal="right"/>
    </xf>
    <xf numFmtId="0" fontId="0" fillId="0" borderId="0" xfId="0" applyAlignment="1" applyProtection="1">
      <alignment horizontal="center"/>
    </xf>
    <xf numFmtId="168" fontId="1" fillId="0" borderId="0" xfId="0" applyNumberFormat="1" applyFont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68" fontId="1" fillId="0" borderId="0" xfId="0" applyNumberFormat="1" applyFont="1" applyFill="1" applyAlignment="1" applyProtection="1">
      <alignment horizontal="center"/>
    </xf>
    <xf numFmtId="5" fontId="1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37" fontId="6" fillId="0" borderId="0" xfId="0" applyNumberFormat="1" applyFont="1" applyAlignment="1" applyProtection="1">
      <alignment horizontal="center"/>
    </xf>
    <xf numFmtId="0" fontId="0" fillId="0" borderId="0" xfId="0" applyFill="1" applyBorder="1" applyProtection="1"/>
    <xf numFmtId="168" fontId="1" fillId="0" borderId="0" xfId="0" applyNumberFormat="1" applyFont="1" applyFill="1" applyBorder="1" applyAlignment="1" applyProtection="1">
      <alignment horizontal="center"/>
    </xf>
    <xf numFmtId="5" fontId="1" fillId="0" borderId="0" xfId="0" applyNumberFormat="1" applyFont="1" applyFill="1" applyBorder="1" applyAlignment="1" applyProtection="1">
      <alignment horizontal="center"/>
    </xf>
    <xf numFmtId="5" fontId="1" fillId="0" borderId="0" xfId="0" applyNumberFormat="1" applyFont="1" applyFill="1" applyBorder="1" applyAlignment="1" applyProtection="1">
      <alignment horizontal="center" vertical="center"/>
    </xf>
    <xf numFmtId="5" fontId="1" fillId="0" borderId="0" xfId="0" applyNumberFormat="1" applyFont="1" applyBorder="1" applyAlignment="1" applyProtection="1">
      <alignment horizontal="center" vertical="center"/>
    </xf>
    <xf numFmtId="5" fontId="0" fillId="0" borderId="0" xfId="0" applyNumberFormat="1" applyBorder="1" applyAlignment="1" applyProtection="1">
      <alignment vertical="center"/>
    </xf>
    <xf numFmtId="168" fontId="1" fillId="0" borderId="0" xfId="0" applyNumberFormat="1" applyFont="1" applyBorder="1" applyAlignment="1" applyProtection="1">
      <alignment horizontal="center"/>
    </xf>
    <xf numFmtId="42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5" fontId="0" fillId="0" borderId="1" xfId="0" applyNumberForma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0" fontId="0" fillId="0" borderId="2" xfId="0" applyBorder="1" applyAlignment="1">
      <alignment horizontal="left"/>
    </xf>
    <xf numFmtId="2" fontId="0" fillId="0" borderId="2" xfId="0" applyNumberFormat="1" applyBorder="1"/>
    <xf numFmtId="5" fontId="0" fillId="0" borderId="2" xfId="0" applyNumberFormat="1" applyBorder="1"/>
    <xf numFmtId="5" fontId="1" fillId="0" borderId="3" xfId="0" applyNumberFormat="1" applyFont="1" applyBorder="1"/>
    <xf numFmtId="5" fontId="1" fillId="0" borderId="4" xfId="0" applyNumberFormat="1" applyFont="1" applyBorder="1" applyAlignment="1">
      <alignment horizontal="left"/>
    </xf>
    <xf numFmtId="5" fontId="11" fillId="0" borderId="4" xfId="0" applyNumberFormat="1" applyFont="1" applyBorder="1" applyAlignment="1">
      <alignment horizontal="left"/>
    </xf>
    <xf numFmtId="2" fontId="4" fillId="0" borderId="2" xfId="0" applyNumberFormat="1" applyFont="1" applyBorder="1"/>
    <xf numFmtId="5" fontId="11" fillId="0" borderId="3" xfId="0" applyNumberFormat="1" applyFont="1" applyBorder="1"/>
    <xf numFmtId="5" fontId="0" fillId="0" borderId="0" xfId="0" applyNumberFormat="1" applyAlignment="1">
      <alignment horizontal="left"/>
    </xf>
    <xf numFmtId="0" fontId="0" fillId="0" borderId="5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168" fontId="0" fillId="0" borderId="0" xfId="0" applyNumberFormat="1" applyAlignment="1" applyProtection="1">
      <alignment vertical="center"/>
    </xf>
    <xf numFmtId="5" fontId="0" fillId="0" borderId="0" xfId="0" applyNumberFormat="1" applyAlignment="1" applyProtection="1">
      <alignment vertical="center"/>
    </xf>
    <xf numFmtId="0" fontId="0" fillId="0" borderId="7" xfId="0" applyBorder="1" applyProtection="1"/>
    <xf numFmtId="168" fontId="0" fillId="0" borderId="8" xfId="0" applyNumberFormat="1" applyBorder="1" applyAlignment="1" applyProtection="1">
      <alignment vertical="center"/>
    </xf>
    <xf numFmtId="0" fontId="0" fillId="0" borderId="9" xfId="0" applyBorder="1" applyProtection="1"/>
    <xf numFmtId="0" fontId="13" fillId="0" borderId="0" xfId="0" applyFont="1" applyProtection="1"/>
    <xf numFmtId="168" fontId="0" fillId="0" borderId="0" xfId="0" applyNumberFormat="1" applyBorder="1" applyAlignment="1" applyProtection="1">
      <alignment vertical="center"/>
    </xf>
    <xf numFmtId="0" fontId="0" fillId="0" borderId="10" xfId="0" applyBorder="1" applyProtection="1"/>
    <xf numFmtId="0" fontId="11" fillId="0" borderId="0" xfId="0" applyFont="1" applyProtection="1"/>
    <xf numFmtId="168" fontId="20" fillId="0" borderId="0" xfId="0" applyNumberFormat="1" applyFont="1" applyAlignment="1" applyProtection="1">
      <alignment vertical="center"/>
    </xf>
    <xf numFmtId="49" fontId="11" fillId="0" borderId="0" xfId="0" applyNumberFormat="1" applyFont="1" applyProtection="1"/>
    <xf numFmtId="0" fontId="16" fillId="0" borderId="0" xfId="0" applyFont="1" applyProtection="1"/>
    <xf numFmtId="168" fontId="0" fillId="0" borderId="11" xfId="0" applyNumberFormat="1" applyBorder="1" applyAlignment="1" applyProtection="1">
      <alignment vertical="center"/>
    </xf>
    <xf numFmtId="0" fontId="0" fillId="0" borderId="12" xfId="0" applyBorder="1" applyProtection="1"/>
    <xf numFmtId="5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Protection="1"/>
    <xf numFmtId="5" fontId="14" fillId="0" borderId="0" xfId="0" applyNumberFormat="1" applyFont="1" applyBorder="1" applyProtection="1"/>
    <xf numFmtId="168" fontId="1" fillId="0" borderId="0" xfId="0" applyNumberFormat="1" applyFont="1" applyAlignment="1" applyProtection="1">
      <alignment horizontal="left"/>
    </xf>
    <xf numFmtId="5" fontId="17" fillId="0" borderId="1" xfId="0" applyNumberFormat="1" applyFont="1" applyBorder="1" applyProtection="1"/>
    <xf numFmtId="5" fontId="17" fillId="0" borderId="1" xfId="0" applyNumberFormat="1" applyFont="1" applyBorder="1" applyAlignment="1" applyProtection="1">
      <alignment horizontal="center"/>
    </xf>
    <xf numFmtId="5" fontId="13" fillId="0" borderId="1" xfId="0" applyNumberFormat="1" applyFont="1" applyBorder="1" applyProtection="1"/>
    <xf numFmtId="168" fontId="15" fillId="0" borderId="0" xfId="0" applyNumberFormat="1" applyFont="1" applyAlignment="1" applyProtection="1">
      <alignment horizontal="left"/>
    </xf>
    <xf numFmtId="0" fontId="0" fillId="0" borderId="0" xfId="0" applyBorder="1" applyProtection="1"/>
    <xf numFmtId="5" fontId="7" fillId="0" borderId="0" xfId="0" applyNumberFormat="1" applyFont="1" applyAlignment="1" applyProtection="1">
      <alignment horizontal="center"/>
    </xf>
    <xf numFmtId="0" fontId="3" fillId="0" borderId="0" xfId="0" applyFont="1" applyAlignment="1">
      <alignment horizontal="left"/>
    </xf>
    <xf numFmtId="5" fontId="7" fillId="0" borderId="0" xfId="0" applyNumberFormat="1" applyFont="1" applyFill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/>
      <protection locked="0"/>
    </xf>
    <xf numFmtId="5" fontId="0" fillId="0" borderId="0" xfId="0" applyNumberFormat="1" applyFill="1" applyAlignment="1">
      <alignment horizontal="center"/>
    </xf>
    <xf numFmtId="0" fontId="24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/>
    <xf numFmtId="49" fontId="24" fillId="0" borderId="0" xfId="0" applyNumberFormat="1" applyFont="1" applyBorder="1" applyAlignment="1">
      <alignment horizontal="center"/>
    </xf>
    <xf numFmtId="2" fontId="24" fillId="0" borderId="0" xfId="0" applyNumberFormat="1" applyFont="1"/>
    <xf numFmtId="49" fontId="24" fillId="0" borderId="0" xfId="0" applyNumberFormat="1" applyFont="1" applyFill="1" applyBorder="1" applyAlignment="1">
      <alignment horizontal="center"/>
    </xf>
    <xf numFmtId="5" fontId="24" fillId="0" borderId="0" xfId="0" applyNumberFormat="1" applyFont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Border="1" applyAlignment="1">
      <alignment horizontal="left"/>
    </xf>
    <xf numFmtId="5" fontId="25" fillId="0" borderId="0" xfId="0" applyNumberFormat="1" applyFont="1" applyFill="1" applyBorder="1" applyAlignment="1">
      <alignment horizontal="center"/>
    </xf>
    <xf numFmtId="2" fontId="24" fillId="0" borderId="0" xfId="0" applyNumberFormat="1" applyFont="1" applyBorder="1"/>
    <xf numFmtId="5" fontId="25" fillId="0" borderId="0" xfId="0" applyNumberFormat="1" applyFont="1" applyBorder="1" applyAlignment="1">
      <alignment horizontal="center"/>
    </xf>
    <xf numFmtId="5" fontId="24" fillId="0" borderId="0" xfId="0" applyNumberFormat="1" applyFont="1" applyBorder="1"/>
    <xf numFmtId="37" fontId="24" fillId="0" borderId="0" xfId="0" applyNumberFormat="1" applyFont="1" applyBorder="1"/>
    <xf numFmtId="42" fontId="25" fillId="0" borderId="0" xfId="0" applyNumberFormat="1" applyFont="1" applyBorder="1" applyAlignment="1">
      <alignment wrapText="1"/>
    </xf>
    <xf numFmtId="5" fontId="25" fillId="0" borderId="0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right"/>
    </xf>
    <xf numFmtId="0" fontId="23" fillId="0" borderId="0" xfId="0" applyFont="1" applyBorder="1"/>
    <xf numFmtId="0" fontId="23" fillId="0" borderId="0" xfId="0" applyFont="1" applyBorder="1" applyAlignment="1">
      <alignment horizontal="center" wrapText="1"/>
    </xf>
    <xf numFmtId="7" fontId="23" fillId="0" borderId="0" xfId="0" applyNumberFormat="1" applyFont="1" applyBorder="1" applyAlignment="1">
      <alignment horizontal="center"/>
    </xf>
    <xf numFmtId="7" fontId="23" fillId="0" borderId="0" xfId="0" applyNumberFormat="1" applyFont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0" fontId="15" fillId="0" borderId="0" xfId="0" applyFont="1" applyProtection="1"/>
    <xf numFmtId="5" fontId="16" fillId="0" borderId="13" xfId="0" applyNumberFormat="1" applyFont="1" applyBorder="1" applyAlignment="1" applyProtection="1">
      <alignment vertical="center"/>
    </xf>
    <xf numFmtId="0" fontId="11" fillId="0" borderId="0" xfId="0" applyFont="1" applyFill="1" applyAlignment="1" applyProtection="1">
      <alignment horizontal="left"/>
    </xf>
    <xf numFmtId="5" fontId="0" fillId="0" borderId="0" xfId="0" applyNumberFormat="1" applyProtection="1"/>
    <xf numFmtId="168" fontId="16" fillId="0" borderId="13" xfId="0" applyNumberFormat="1" applyFont="1" applyFill="1" applyBorder="1" applyAlignment="1" applyProtection="1">
      <alignment vertical="center"/>
      <protection locked="0"/>
    </xf>
    <xf numFmtId="42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Alignment="1">
      <alignment horizontal="center"/>
    </xf>
    <xf numFmtId="8" fontId="18" fillId="0" borderId="0" xfId="0" applyNumberFormat="1" applyFont="1" applyFill="1" applyBorder="1" applyAlignment="1" applyProtection="1">
      <alignment horizontal="center" wrapText="1"/>
    </xf>
    <xf numFmtId="5" fontId="7" fillId="0" borderId="0" xfId="0" applyNumberFormat="1" applyFont="1" applyFill="1" applyProtection="1"/>
    <xf numFmtId="8" fontId="19" fillId="0" borderId="0" xfId="0" applyNumberFormat="1" applyFont="1" applyFill="1" applyBorder="1" applyAlignment="1" applyProtection="1">
      <alignment horizontal="center" wrapText="1"/>
    </xf>
    <xf numFmtId="167" fontId="2" fillId="0" borderId="0" xfId="0" applyNumberFormat="1" applyFont="1" applyFill="1" applyBorder="1" applyAlignment="1">
      <alignment horizontal="right"/>
    </xf>
    <xf numFmtId="165" fontId="25" fillId="0" borderId="0" xfId="0" applyNumberFormat="1" applyFont="1" applyFill="1" applyBorder="1"/>
    <xf numFmtId="0" fontId="24" fillId="0" borderId="0" xfId="0" applyFont="1" applyFill="1" applyBorder="1" applyAlignment="1">
      <alignment horizontal="right"/>
    </xf>
    <xf numFmtId="169" fontId="2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/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3" fillId="2" borderId="0" xfId="0" applyFont="1" applyFill="1" applyBorder="1" applyAlignment="1">
      <alignment horizontal="left"/>
    </xf>
    <xf numFmtId="5" fontId="25" fillId="2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44" fontId="25" fillId="0" borderId="0" xfId="0" applyNumberFormat="1" applyFont="1" applyFill="1" applyBorder="1"/>
    <xf numFmtId="5" fontId="0" fillId="0" borderId="0" xfId="0" applyNumberFormat="1" applyFill="1"/>
    <xf numFmtId="14" fontId="10" fillId="0" borderId="0" xfId="0" applyNumberFormat="1" applyFont="1" applyAlignment="1" applyProtection="1">
      <alignment horizontal="center"/>
      <protection locked="0"/>
    </xf>
    <xf numFmtId="0" fontId="23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168" fontId="6" fillId="0" borderId="0" xfId="0" applyNumberFormat="1" applyFont="1" applyFill="1" applyBorder="1" applyAlignment="1" applyProtection="1">
      <alignment horizontal="center"/>
      <protection locked="0"/>
    </xf>
    <xf numFmtId="42" fontId="11" fillId="0" borderId="3" xfId="0" applyNumberFormat="1" applyFont="1" applyBorder="1"/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Alignment="1" applyProtection="1">
      <alignment horizontal="left" indent="1"/>
    </xf>
    <xf numFmtId="0" fontId="21" fillId="0" borderId="0" xfId="0" applyFont="1" applyBorder="1" applyAlignment="1" applyProtection="1">
      <alignment horizontal="left" indent="1"/>
    </xf>
    <xf numFmtId="0" fontId="30" fillId="0" borderId="1" xfId="0" applyFont="1" applyBorder="1" applyAlignment="1" applyProtection="1">
      <alignment horizontal="center"/>
    </xf>
    <xf numFmtId="168" fontId="30" fillId="0" borderId="1" xfId="0" applyNumberFormat="1" applyFont="1" applyBorder="1" applyAlignment="1" applyProtection="1">
      <alignment horizontal="center"/>
    </xf>
    <xf numFmtId="0" fontId="30" fillId="0" borderId="1" xfId="0" applyFont="1" applyBorder="1" applyProtection="1"/>
    <xf numFmtId="0" fontId="31" fillId="0" borderId="0" xfId="0" applyFont="1" applyProtection="1"/>
    <xf numFmtId="0" fontId="30" fillId="0" borderId="0" xfId="0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center"/>
    </xf>
    <xf numFmtId="168" fontId="30" fillId="0" borderId="3" xfId="0" applyNumberFormat="1" applyFont="1" applyBorder="1" applyAlignment="1" applyProtection="1">
      <alignment horizontal="center"/>
    </xf>
    <xf numFmtId="5" fontId="32" fillId="0" borderId="0" xfId="0" applyNumberFormat="1" applyFont="1" applyBorder="1" applyProtection="1"/>
    <xf numFmtId="168" fontId="30" fillId="0" borderId="0" xfId="0" applyNumberFormat="1" applyFont="1" applyAlignment="1" applyProtection="1">
      <alignment horizontal="left"/>
    </xf>
    <xf numFmtId="5" fontId="30" fillId="0" borderId="0" xfId="0" applyNumberFormat="1" applyFont="1" applyAlignment="1" applyProtection="1">
      <alignment horizontal="center"/>
    </xf>
    <xf numFmtId="0" fontId="31" fillId="0" borderId="0" xfId="0" applyFont="1" applyProtection="1">
      <protection locked="0"/>
    </xf>
    <xf numFmtId="0" fontId="33" fillId="0" borderId="0" xfId="0" applyFont="1" applyAlignment="1" applyProtection="1">
      <alignment horizontal="center"/>
      <protection locked="0"/>
    </xf>
    <xf numFmtId="168" fontId="33" fillId="0" borderId="0" xfId="0" applyNumberFormat="1" applyFont="1" applyAlignment="1" applyProtection="1">
      <alignment horizontal="center"/>
      <protection locked="0"/>
    </xf>
    <xf numFmtId="0" fontId="31" fillId="0" borderId="0" xfId="0" applyFont="1" applyBorder="1" applyProtection="1">
      <protection locked="0"/>
    </xf>
    <xf numFmtId="0" fontId="34" fillId="0" borderId="0" xfId="0" applyFont="1" applyBorder="1" applyProtection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8</xdr:row>
      <xdr:rowOff>0</xdr:rowOff>
    </xdr:from>
    <xdr:to>
      <xdr:col>5</xdr:col>
      <xdr:colOff>981075</xdr:colOff>
      <xdr:row>19</xdr:row>
      <xdr:rowOff>85725</xdr:rowOff>
    </xdr:to>
    <xdr:sp macro="" textlink="">
      <xdr:nvSpPr>
        <xdr:cNvPr id="2" name="Rectangle 1"/>
        <xdr:cNvSpPr/>
      </xdr:nvSpPr>
      <xdr:spPr>
        <a:xfrm>
          <a:off x="4705350" y="1295400"/>
          <a:ext cx="3743325" cy="170497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/>
            <a:t>***This sheet should not be printed/included in application submissions!!***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52"/>
  </sheetPr>
  <dimension ref="A1:BS446"/>
  <sheetViews>
    <sheetView tabSelected="1" zoomScaleNormal="100" zoomScaleSheetLayoutView="75" workbookViewId="0">
      <selection activeCell="A2" sqref="A2"/>
    </sheetView>
  </sheetViews>
  <sheetFormatPr defaultRowHeight="12.75"/>
  <cols>
    <col min="1" max="1" width="33.7109375" style="57" customWidth="1"/>
    <col min="2" max="2" width="29.7109375" style="54" customWidth="1"/>
    <col min="3" max="3" width="29" style="55" bestFit="1" customWidth="1"/>
    <col min="4" max="4" width="14.85546875" style="56" customWidth="1"/>
    <col min="5" max="5" width="6.28515625" style="54" customWidth="1"/>
    <col min="6" max="6" width="30.5703125" style="55" customWidth="1"/>
    <col min="7" max="7" width="19.7109375" style="57" customWidth="1"/>
    <col min="8" max="8" width="17.7109375" style="54" customWidth="1"/>
    <col min="9" max="9" width="15.7109375" style="57" customWidth="1"/>
    <col min="10" max="10" width="6.140625" style="57" customWidth="1"/>
    <col min="11" max="11" width="28.140625" style="57" customWidth="1"/>
    <col min="12" max="12" width="13.42578125" style="57" customWidth="1"/>
    <col min="13" max="13" width="16.140625" style="58" bestFit="1" customWidth="1"/>
    <col min="14" max="14" width="11" style="59" customWidth="1"/>
    <col min="15" max="15" width="16.85546875" style="59" bestFit="1" customWidth="1"/>
    <col min="16" max="16" width="10.140625" style="60" customWidth="1"/>
    <col min="17" max="17" width="30.42578125" style="57" bestFit="1" customWidth="1"/>
    <col min="18" max="18" width="6.42578125" style="58" bestFit="1" customWidth="1"/>
    <col min="19" max="19" width="9.28515625" style="59" bestFit="1" customWidth="1"/>
    <col min="20" max="20" width="30.42578125" style="59" bestFit="1" customWidth="1"/>
    <col min="21" max="21" width="6.42578125" style="60" bestFit="1" customWidth="1"/>
    <col min="22" max="22" width="37.140625" style="57" bestFit="1" customWidth="1"/>
    <col min="23" max="23" width="30.42578125" style="58" bestFit="1" customWidth="1"/>
    <col min="24" max="24" width="6.42578125" style="59" bestFit="1" customWidth="1"/>
    <col min="25" max="25" width="9.28515625" style="59" bestFit="1" customWidth="1"/>
    <col min="26" max="62" width="9.140625" style="57"/>
    <col min="63" max="63" width="30.42578125" style="57" bestFit="1" customWidth="1"/>
    <col min="64" max="64" width="7.5703125" style="57" bestFit="1" customWidth="1"/>
    <col min="65" max="65" width="13" style="57" customWidth="1"/>
    <col min="66" max="66" width="30.42578125" style="57" bestFit="1" customWidth="1"/>
    <col min="67" max="67" width="6.42578125" style="57" bestFit="1" customWidth="1"/>
    <col min="68" max="68" width="14.42578125" style="57" customWidth="1"/>
    <col min="69" max="69" width="30.42578125" style="57" bestFit="1" customWidth="1"/>
    <col min="70" max="70" width="10" style="57" bestFit="1" customWidth="1"/>
    <col min="71" max="71" width="15.140625" style="57" customWidth="1"/>
    <col min="72" max="16384" width="9.140625" style="57"/>
  </cols>
  <sheetData>
    <row r="1" spans="1:71" ht="18.75" thickBot="1">
      <c r="A1" s="206" t="s">
        <v>110</v>
      </c>
      <c r="B1" s="210"/>
      <c r="C1" s="207"/>
      <c r="D1" s="113"/>
      <c r="E1" s="153"/>
      <c r="F1" s="154"/>
      <c r="G1" s="112"/>
      <c r="H1" s="153"/>
      <c r="I1" s="112"/>
      <c r="J1" s="112"/>
      <c r="K1" s="112"/>
      <c r="L1" s="112"/>
      <c r="M1" s="120"/>
      <c r="N1" s="107"/>
    </row>
    <row r="2" spans="1:71">
      <c r="A2" s="112"/>
      <c r="B2" s="153"/>
      <c r="C2" s="154"/>
      <c r="D2" s="113"/>
      <c r="E2" s="153"/>
      <c r="F2" s="154"/>
      <c r="G2" s="155"/>
      <c r="H2" s="156"/>
      <c r="I2" s="157" t="s">
        <v>103</v>
      </c>
      <c r="J2" s="112"/>
      <c r="K2" s="112"/>
      <c r="L2" s="112"/>
      <c r="M2" s="120"/>
      <c r="N2" s="107"/>
    </row>
    <row r="3" spans="1:71" ht="26.25">
      <c r="A3" s="158" t="s">
        <v>82</v>
      </c>
      <c r="B3" s="153"/>
      <c r="C3" s="154"/>
      <c r="D3" s="113"/>
      <c r="E3" s="153"/>
      <c r="F3" s="154"/>
      <c r="G3" s="151" t="s">
        <v>87</v>
      </c>
      <c r="H3" s="159"/>
      <c r="I3" s="160">
        <v>16.2</v>
      </c>
      <c r="J3" s="112"/>
      <c r="K3" s="112"/>
      <c r="L3" s="112"/>
      <c r="M3" s="120"/>
      <c r="N3" s="107"/>
    </row>
    <row r="4" spans="1:71" ht="23.25" customHeight="1">
      <c r="A4" s="161" t="s">
        <v>85</v>
      </c>
      <c r="B4" s="162"/>
      <c r="C4" s="154"/>
      <c r="D4" s="113"/>
      <c r="E4" s="153"/>
      <c r="F4" s="154"/>
      <c r="G4" s="151" t="s">
        <v>88</v>
      </c>
      <c r="H4" s="159"/>
      <c r="I4" s="160">
        <v>20</v>
      </c>
      <c r="J4" s="112"/>
      <c r="K4" s="112"/>
      <c r="L4" s="112"/>
      <c r="M4" s="120"/>
      <c r="N4" s="107"/>
    </row>
    <row r="5" spans="1:71" ht="15.75">
      <c r="A5" s="163" t="s">
        <v>124</v>
      </c>
      <c r="B5" s="153"/>
      <c r="C5" s="154"/>
      <c r="D5" s="113"/>
      <c r="E5" s="153"/>
      <c r="F5" s="154"/>
      <c r="G5" s="151" t="s">
        <v>130</v>
      </c>
      <c r="I5" s="160">
        <v>12.2</v>
      </c>
      <c r="J5" s="112"/>
      <c r="K5" s="112"/>
      <c r="L5" s="112"/>
      <c r="M5" s="120"/>
      <c r="N5" s="107"/>
    </row>
    <row r="6" spans="1:71" ht="27.75" customHeight="1" thickBot="1">
      <c r="A6" s="164" t="s">
        <v>81</v>
      </c>
      <c r="B6" s="153"/>
      <c r="C6" s="154"/>
      <c r="D6" s="113"/>
      <c r="E6" s="153"/>
      <c r="F6" s="154"/>
      <c r="G6" s="151" t="s">
        <v>89</v>
      </c>
      <c r="H6" s="159"/>
      <c r="I6" s="160">
        <v>8.4</v>
      </c>
      <c r="J6" s="112"/>
      <c r="K6" s="112"/>
      <c r="L6" s="112"/>
      <c r="M6" s="120"/>
      <c r="N6" s="107"/>
    </row>
    <row r="7" spans="1:71" ht="13.5" thickBot="1">
      <c r="A7" s="237" t="s">
        <v>145</v>
      </c>
      <c r="B7" s="153"/>
      <c r="C7" s="141"/>
      <c r="D7" s="113" t="s">
        <v>105</v>
      </c>
      <c r="E7" s="153"/>
      <c r="F7" s="154"/>
      <c r="G7" s="151" t="s">
        <v>90</v>
      </c>
      <c r="H7" s="159"/>
      <c r="I7" s="160">
        <v>6</v>
      </c>
      <c r="J7" s="112"/>
      <c r="K7" s="112"/>
      <c r="L7" s="112"/>
      <c r="M7" s="120"/>
      <c r="N7" s="107"/>
    </row>
    <row r="8" spans="1:71" ht="13.5" thickBot="1">
      <c r="A8" s="237" t="s">
        <v>146</v>
      </c>
      <c r="B8" s="153"/>
      <c r="C8" s="140"/>
      <c r="D8" s="113" t="s">
        <v>95</v>
      </c>
      <c r="E8" s="153"/>
      <c r="F8" s="154"/>
      <c r="G8" s="152" t="s">
        <v>91</v>
      </c>
      <c r="H8" s="165"/>
      <c r="I8" s="166">
        <v>2.6</v>
      </c>
      <c r="J8" s="112"/>
      <c r="K8" s="112"/>
      <c r="L8" s="112"/>
      <c r="M8" s="120"/>
      <c r="N8" s="107"/>
    </row>
    <row r="9" spans="1:71" s="65" customFormat="1" ht="15" customHeight="1">
      <c r="A9" s="238" t="s">
        <v>83</v>
      </c>
      <c r="B9" s="132"/>
      <c r="C9" s="167"/>
      <c r="D9" s="167"/>
      <c r="E9" s="168"/>
      <c r="F9" s="169"/>
      <c r="G9" s="132"/>
      <c r="H9" s="167"/>
      <c r="I9" s="167"/>
      <c r="J9" s="168"/>
      <c r="K9" s="170"/>
      <c r="L9" s="170"/>
      <c r="M9" s="107"/>
      <c r="N9" s="107"/>
      <c r="BK9" s="66"/>
      <c r="BL9" s="67"/>
      <c r="BM9" s="229" t="e">
        <f>'State Detail Page'!#REF!</f>
        <v>#REF!</v>
      </c>
      <c r="BN9" s="229"/>
      <c r="BO9" s="229"/>
      <c r="BP9" s="229"/>
      <c r="BR9" s="66"/>
      <c r="BS9" s="64"/>
    </row>
    <row r="10" spans="1:71" s="65" customFormat="1" ht="13.5" thickBot="1">
      <c r="A10" s="238" t="s">
        <v>111</v>
      </c>
      <c r="B10" s="132"/>
      <c r="C10" s="167"/>
      <c r="D10" s="167"/>
      <c r="E10" s="168"/>
      <c r="F10" s="169"/>
      <c r="G10" s="132"/>
      <c r="H10" s="167"/>
      <c r="I10" s="167"/>
      <c r="J10" s="168"/>
      <c r="K10" s="170"/>
      <c r="L10" s="170"/>
      <c r="M10" s="107"/>
      <c r="N10" s="107"/>
      <c r="BK10" s="66"/>
      <c r="BL10" s="67"/>
      <c r="BM10" s="68"/>
      <c r="BN10" s="68"/>
      <c r="BO10" s="68"/>
      <c r="BP10" s="68"/>
      <c r="BR10" s="66"/>
      <c r="BS10" s="64"/>
    </row>
    <row r="11" spans="1:71" s="249" customFormat="1" ht="28.5" customHeight="1" thickBot="1">
      <c r="A11" s="239" t="s">
        <v>0</v>
      </c>
      <c r="B11" s="240" t="s">
        <v>80</v>
      </c>
      <c r="C11" s="241" t="s">
        <v>79</v>
      </c>
      <c r="D11" s="242"/>
      <c r="E11" s="243"/>
      <c r="F11" s="244" t="s">
        <v>84</v>
      </c>
      <c r="G11" s="245">
        <f>+'State Detail Page'!C24</f>
        <v>0</v>
      </c>
      <c r="H11" s="242"/>
      <c r="I11" s="242"/>
      <c r="J11" s="243"/>
      <c r="K11" s="246"/>
      <c r="L11" s="247"/>
      <c r="M11" s="248"/>
      <c r="N11" s="248"/>
      <c r="BK11" s="250"/>
      <c r="BL11" s="251"/>
      <c r="BM11" s="250"/>
      <c r="BN11" s="250"/>
      <c r="BO11" s="250"/>
      <c r="BP11" s="250"/>
      <c r="BQ11" s="250"/>
      <c r="BR11" s="250"/>
      <c r="BS11" s="252"/>
    </row>
    <row r="12" spans="1:71" ht="55.5" customHeight="1" thickBot="1">
      <c r="A12" s="173" t="e">
        <f>+'State Detail Page'!F61</f>
        <v>#DIV/0!</v>
      </c>
      <c r="B12" s="174">
        <f>D21+I21+N21+D31+I31+N31+D41+I41+N41+D51+I51+N51+D61+I61+N61+D71</f>
        <v>0</v>
      </c>
      <c r="C12" s="175" t="e">
        <f>+A12+B12</f>
        <v>#DIV/0!</v>
      </c>
      <c r="D12" s="176"/>
      <c r="E12" s="168"/>
      <c r="F12" s="253" t="s">
        <v>147</v>
      </c>
      <c r="G12" s="132"/>
      <c r="H12" s="153"/>
      <c r="I12" s="181">
        <v>0</v>
      </c>
      <c r="K12" s="112"/>
      <c r="L12" s="172"/>
      <c r="M12" s="107"/>
      <c r="N12" s="107"/>
      <c r="O12" s="57"/>
      <c r="BL12" s="70"/>
      <c r="BM12" s="71"/>
      <c r="BN12" s="71"/>
      <c r="BO12" s="70"/>
      <c r="BP12" s="71"/>
      <c r="BQ12" s="71"/>
      <c r="BR12" s="70"/>
      <c r="BS12" s="69"/>
    </row>
    <row r="13" spans="1:71" ht="13.5" customHeight="1">
      <c r="A13" s="171"/>
      <c r="B13" s="172"/>
      <c r="C13" s="167"/>
      <c r="D13" s="167"/>
      <c r="E13" s="168"/>
      <c r="F13" s="177"/>
      <c r="G13" s="132"/>
      <c r="H13" s="167"/>
      <c r="I13" s="167"/>
      <c r="J13" s="168"/>
      <c r="K13" s="112"/>
      <c r="L13" s="172"/>
      <c r="M13" s="107"/>
      <c r="N13" s="107"/>
      <c r="O13" s="57"/>
      <c r="BL13" s="70"/>
      <c r="BM13" s="71"/>
      <c r="BN13" s="71"/>
      <c r="BO13" s="70"/>
      <c r="BP13" s="71"/>
      <c r="BQ13" s="71"/>
      <c r="BR13" s="70"/>
      <c r="BS13" s="69"/>
    </row>
    <row r="14" spans="1:71" s="75" customFormat="1">
      <c r="A14" s="100" t="s">
        <v>44</v>
      </c>
      <c r="B14" s="101" t="s">
        <v>42</v>
      </c>
      <c r="C14" s="115" t="s">
        <v>86</v>
      </c>
      <c r="D14" s="102" t="s">
        <v>43</v>
      </c>
      <c r="E14" s="102"/>
      <c r="F14" s="100" t="s">
        <v>45</v>
      </c>
      <c r="G14" s="101" t="s">
        <v>42</v>
      </c>
      <c r="H14" s="115" t="s">
        <v>86</v>
      </c>
      <c r="I14" s="102" t="s">
        <v>43</v>
      </c>
      <c r="J14" s="101"/>
      <c r="K14" s="100" t="s">
        <v>46</v>
      </c>
      <c r="L14" s="101" t="s">
        <v>42</v>
      </c>
      <c r="M14" s="115" t="s">
        <v>86</v>
      </c>
      <c r="N14" s="102" t="s">
        <v>43</v>
      </c>
      <c r="BK14" s="72" t="s">
        <v>4</v>
      </c>
      <c r="BL14" s="73" t="s">
        <v>42</v>
      </c>
      <c r="BM14" s="74" t="s">
        <v>43</v>
      </c>
      <c r="BN14" s="72" t="s">
        <v>7</v>
      </c>
      <c r="BO14" s="73" t="s">
        <v>42</v>
      </c>
      <c r="BP14" s="74" t="s">
        <v>43</v>
      </c>
      <c r="BQ14" s="72" t="s">
        <v>10</v>
      </c>
      <c r="BR14" s="73" t="s">
        <v>42</v>
      </c>
      <c r="BS14" s="74" t="s">
        <v>43</v>
      </c>
    </row>
    <row r="15" spans="1:71">
      <c r="A15" s="103" t="s">
        <v>131</v>
      </c>
      <c r="B15" s="77">
        <v>0</v>
      </c>
      <c r="C15" s="213">
        <v>2229.39</v>
      </c>
      <c r="D15" s="102">
        <f>+C15*B15</f>
        <v>0</v>
      </c>
      <c r="E15" s="102"/>
      <c r="F15" s="103" t="s">
        <v>131</v>
      </c>
      <c r="G15" s="77">
        <v>0</v>
      </c>
      <c r="H15" s="215">
        <v>5007.6000000000004</v>
      </c>
      <c r="I15" s="102">
        <f>+H15*G15</f>
        <v>0</v>
      </c>
      <c r="J15" s="102"/>
      <c r="K15" s="103" t="s">
        <v>131</v>
      </c>
      <c r="L15" s="77">
        <v>0</v>
      </c>
      <c r="M15" s="213">
        <v>1585.42</v>
      </c>
      <c r="N15" s="102">
        <f>+M15*L15</f>
        <v>0</v>
      </c>
      <c r="O15" s="57"/>
      <c r="BK15" s="76" t="s">
        <v>132</v>
      </c>
      <c r="BL15" s="54">
        <f>B15</f>
        <v>0</v>
      </c>
      <c r="BM15" s="78">
        <f>D15</f>
        <v>0</v>
      </c>
      <c r="BN15" s="76" t="s">
        <v>132</v>
      </c>
      <c r="BO15" s="54">
        <f>G15</f>
        <v>0</v>
      </c>
      <c r="BP15" s="78">
        <f>I15</f>
        <v>0</v>
      </c>
      <c r="BQ15" s="76" t="s">
        <v>132</v>
      </c>
      <c r="BR15" s="54">
        <f>L15</f>
        <v>0</v>
      </c>
      <c r="BS15" s="79">
        <f>N15</f>
        <v>0</v>
      </c>
    </row>
    <row r="16" spans="1:71">
      <c r="A16" s="103" t="s">
        <v>88</v>
      </c>
      <c r="B16" s="77">
        <v>0</v>
      </c>
      <c r="C16" s="213">
        <v>1805.8</v>
      </c>
      <c r="D16" s="102">
        <f>+C16*B16</f>
        <v>0</v>
      </c>
      <c r="E16" s="102"/>
      <c r="F16" s="103" t="s">
        <v>88</v>
      </c>
      <c r="G16" s="77">
        <v>0</v>
      </c>
      <c r="H16" s="215">
        <v>4056.15</v>
      </c>
      <c r="I16" s="102">
        <f>+H16*G16</f>
        <v>0</v>
      </c>
      <c r="J16" s="102"/>
      <c r="K16" s="103" t="s">
        <v>88</v>
      </c>
      <c r="L16" s="77">
        <v>0</v>
      </c>
      <c r="M16" s="213">
        <v>1284.19</v>
      </c>
      <c r="N16" s="102">
        <f>+M16*L16</f>
        <v>0</v>
      </c>
      <c r="O16" s="57"/>
      <c r="BK16" s="76" t="s">
        <v>133</v>
      </c>
      <c r="BL16" s="54">
        <f>B16</f>
        <v>0</v>
      </c>
      <c r="BM16" s="78">
        <f>D16</f>
        <v>0</v>
      </c>
      <c r="BN16" s="76" t="s">
        <v>133</v>
      </c>
      <c r="BO16" s="54">
        <f>G16</f>
        <v>0</v>
      </c>
      <c r="BP16" s="78">
        <f>I16</f>
        <v>0</v>
      </c>
      <c r="BQ16" s="76" t="s">
        <v>133</v>
      </c>
      <c r="BR16" s="54">
        <f>L16</f>
        <v>0</v>
      </c>
      <c r="BS16" s="79">
        <f>N16</f>
        <v>0</v>
      </c>
    </row>
    <row r="17" spans="1:71">
      <c r="A17" s="103" t="s">
        <v>130</v>
      </c>
      <c r="B17" s="77">
        <v>0</v>
      </c>
      <c r="C17" s="213">
        <v>2960.33</v>
      </c>
      <c r="D17" s="102">
        <f>+C17*B17</f>
        <v>0</v>
      </c>
      <c r="E17" s="102"/>
      <c r="F17" s="103" t="s">
        <v>130</v>
      </c>
      <c r="G17" s="77">
        <v>0</v>
      </c>
      <c r="H17" s="215">
        <v>6649.43</v>
      </c>
      <c r="I17" s="102">
        <f>+H17*G17</f>
        <v>0</v>
      </c>
      <c r="J17" s="102"/>
      <c r="K17" s="103" t="s">
        <v>130</v>
      </c>
      <c r="L17" s="77">
        <v>0</v>
      </c>
      <c r="M17" s="213">
        <v>2105.23</v>
      </c>
      <c r="N17" s="102">
        <f>+M17*L17</f>
        <v>0</v>
      </c>
      <c r="O17" s="57"/>
      <c r="BK17" s="76" t="s">
        <v>134</v>
      </c>
      <c r="BL17" s="54">
        <f>B17</f>
        <v>0</v>
      </c>
      <c r="BM17" s="78">
        <f>D17</f>
        <v>0</v>
      </c>
      <c r="BN17" s="76" t="s">
        <v>134</v>
      </c>
      <c r="BO17" s="54">
        <f>G17</f>
        <v>0</v>
      </c>
      <c r="BP17" s="78">
        <f>I17</f>
        <v>0</v>
      </c>
      <c r="BQ17" s="76" t="s">
        <v>134</v>
      </c>
      <c r="BR17" s="54">
        <f>L17</f>
        <v>0</v>
      </c>
      <c r="BS17" s="79">
        <f>N17</f>
        <v>0</v>
      </c>
    </row>
    <row r="18" spans="1:71">
      <c r="A18" s="103" t="s">
        <v>89</v>
      </c>
      <c r="B18" s="77">
        <v>0</v>
      </c>
      <c r="C18" s="213">
        <v>4299.53</v>
      </c>
      <c r="D18" s="102">
        <f>+C18*B18</f>
        <v>0</v>
      </c>
      <c r="E18" s="102"/>
      <c r="F18" s="103" t="s">
        <v>89</v>
      </c>
      <c r="G18" s="77">
        <v>0</v>
      </c>
      <c r="H18" s="215">
        <v>9657.5</v>
      </c>
      <c r="I18" s="102">
        <f>+H18*G18</f>
        <v>0</v>
      </c>
      <c r="J18" s="102"/>
      <c r="K18" s="103" t="s">
        <v>89</v>
      </c>
      <c r="L18" s="77">
        <v>0</v>
      </c>
      <c r="M18" s="213">
        <v>3057.6</v>
      </c>
      <c r="N18" s="102">
        <f>+M18*L18</f>
        <v>0</v>
      </c>
      <c r="O18" s="57"/>
      <c r="BK18" s="76" t="s">
        <v>135</v>
      </c>
      <c r="BL18" s="54">
        <f>B18</f>
        <v>0</v>
      </c>
      <c r="BM18" s="78">
        <f>D18</f>
        <v>0</v>
      </c>
      <c r="BN18" s="76" t="s">
        <v>135</v>
      </c>
      <c r="BO18" s="54">
        <f>G18</f>
        <v>0</v>
      </c>
      <c r="BP18" s="78">
        <f>I18</f>
        <v>0</v>
      </c>
      <c r="BQ18" s="76" t="s">
        <v>135</v>
      </c>
      <c r="BR18" s="54">
        <f>L18</f>
        <v>0</v>
      </c>
      <c r="BS18" s="79">
        <f>N18</f>
        <v>0</v>
      </c>
    </row>
    <row r="19" spans="1:71">
      <c r="A19" s="103" t="s">
        <v>90</v>
      </c>
      <c r="B19" s="77">
        <v>0</v>
      </c>
      <c r="C19" s="213">
        <v>6019.35</v>
      </c>
      <c r="D19" s="102">
        <f>+C19*B19</f>
        <v>0</v>
      </c>
      <c r="E19" s="102"/>
      <c r="F19" s="103" t="s">
        <v>90</v>
      </c>
      <c r="G19" s="77">
        <v>0</v>
      </c>
      <c r="H19" s="215">
        <v>13520.51</v>
      </c>
      <c r="I19" s="102">
        <f>+H19*G19</f>
        <v>0</v>
      </c>
      <c r="J19" s="102"/>
      <c r="K19" s="103" t="s">
        <v>90</v>
      </c>
      <c r="L19" s="77">
        <v>0</v>
      </c>
      <c r="M19" s="213">
        <v>4280.6400000000003</v>
      </c>
      <c r="N19" s="102">
        <f>+M19*L19</f>
        <v>0</v>
      </c>
      <c r="O19" s="57"/>
      <c r="BK19" s="76" t="s">
        <v>136</v>
      </c>
      <c r="BL19" s="54">
        <f>B19</f>
        <v>0</v>
      </c>
      <c r="BM19" s="78">
        <f>D19</f>
        <v>0</v>
      </c>
      <c r="BN19" s="76" t="s">
        <v>136</v>
      </c>
      <c r="BO19" s="54">
        <f>G19</f>
        <v>0</v>
      </c>
      <c r="BP19" s="78">
        <f>I19</f>
        <v>0</v>
      </c>
      <c r="BQ19" s="76" t="s">
        <v>136</v>
      </c>
      <c r="BR19" s="54">
        <f>L19</f>
        <v>0</v>
      </c>
      <c r="BS19" s="79">
        <f>N19</f>
        <v>0</v>
      </c>
    </row>
    <row r="20" spans="1:71">
      <c r="A20" s="103" t="s">
        <v>91</v>
      </c>
      <c r="B20" s="77">
        <v>0</v>
      </c>
      <c r="C20" s="213">
        <v>13890.8</v>
      </c>
      <c r="D20" s="102">
        <f>+C20*B20</f>
        <v>0</v>
      </c>
      <c r="E20" s="102"/>
      <c r="F20" s="103" t="s">
        <v>91</v>
      </c>
      <c r="G20" s="77">
        <v>0</v>
      </c>
      <c r="H20" s="215">
        <v>31201.17</v>
      </c>
      <c r="I20" s="102">
        <f>+H20*G20</f>
        <v>0</v>
      </c>
      <c r="J20" s="102"/>
      <c r="K20" s="103" t="s">
        <v>91</v>
      </c>
      <c r="L20" s="77">
        <v>0</v>
      </c>
      <c r="M20" s="213">
        <v>9878.41</v>
      </c>
      <c r="N20" s="102">
        <f>+M20*L20</f>
        <v>0</v>
      </c>
      <c r="O20" s="57"/>
      <c r="BK20" s="76" t="s">
        <v>137</v>
      </c>
      <c r="BL20" s="54">
        <f>B20</f>
        <v>0</v>
      </c>
      <c r="BM20" s="78">
        <f>D20</f>
        <v>0</v>
      </c>
      <c r="BN20" s="76" t="s">
        <v>137</v>
      </c>
      <c r="BO20" s="54">
        <f>G20</f>
        <v>0</v>
      </c>
      <c r="BP20" s="78">
        <f>I20</f>
        <v>0</v>
      </c>
      <c r="BQ20" s="76" t="s">
        <v>137</v>
      </c>
      <c r="BR20" s="54">
        <f>L20</f>
        <v>0</v>
      </c>
      <c r="BS20" s="79">
        <f>N20</f>
        <v>0</v>
      </c>
    </row>
    <row r="21" spans="1:71" s="81" customFormat="1">
      <c r="A21" s="104" t="s">
        <v>78</v>
      </c>
      <c r="B21" s="105">
        <f>SUM(B15:B20)</f>
        <v>0</v>
      </c>
      <c r="C21" s="115"/>
      <c r="D21" s="102">
        <f>SUM(D15:D20)</f>
        <v>0</v>
      </c>
      <c r="E21" s="102"/>
      <c r="F21" s="106"/>
      <c r="G21" s="105">
        <f>SUM(G15:G20)</f>
        <v>0</v>
      </c>
      <c r="H21" s="123"/>
      <c r="I21" s="102">
        <f>SUM(I15:I20)</f>
        <v>0</v>
      </c>
      <c r="J21" s="108"/>
      <c r="K21" s="106"/>
      <c r="L21" s="105">
        <f>SUM(L15:L20)</f>
        <v>0</v>
      </c>
      <c r="M21" s="123"/>
      <c r="N21" s="102">
        <f>SUM(N15:N20)</f>
        <v>0</v>
      </c>
      <c r="BK21" s="80" t="s">
        <v>47</v>
      </c>
      <c r="BL21" s="82">
        <f>SUM(BL15:BL20)</f>
        <v>0</v>
      </c>
      <c r="BM21" s="83">
        <f>SUM(BM15:BM20)</f>
        <v>0</v>
      </c>
      <c r="BN21" s="80" t="s">
        <v>47</v>
      </c>
      <c r="BO21" s="82">
        <f>SUM(BO15:BO20)</f>
        <v>0</v>
      </c>
      <c r="BP21" s="83">
        <f>SUM(BP15:BP20)</f>
        <v>0</v>
      </c>
      <c r="BQ21" s="80" t="s">
        <v>47</v>
      </c>
      <c r="BR21" s="82">
        <f>SUM(BR15:BR20)</f>
        <v>0</v>
      </c>
      <c r="BS21" s="83">
        <f>SUM(BS15:BS20)</f>
        <v>0</v>
      </c>
    </row>
    <row r="22" spans="1:71" s="81" customFormat="1">
      <c r="A22" s="106"/>
      <c r="B22" s="109"/>
      <c r="C22" s="214"/>
      <c r="D22" s="178"/>
      <c r="E22" s="111"/>
      <c r="F22" s="106"/>
      <c r="G22" s="109"/>
      <c r="H22" s="214"/>
      <c r="I22" s="178"/>
      <c r="J22" s="108"/>
      <c r="K22" s="106"/>
      <c r="L22" s="109"/>
      <c r="M22" s="214"/>
      <c r="N22" s="178"/>
      <c r="BK22" s="80"/>
      <c r="BL22" s="84"/>
      <c r="BM22" s="85"/>
      <c r="BN22" s="80"/>
      <c r="BO22" s="84"/>
      <c r="BP22" s="85"/>
      <c r="BQ22" s="80"/>
      <c r="BR22" s="84"/>
      <c r="BS22" s="85"/>
    </row>
    <row r="23" spans="1:71">
      <c r="A23" s="112"/>
      <c r="B23" s="101"/>
      <c r="C23" s="115"/>
      <c r="D23" s="102"/>
      <c r="E23" s="102"/>
      <c r="F23" s="113"/>
      <c r="G23" s="114"/>
      <c r="H23" s="115"/>
      <c r="I23" s="115"/>
      <c r="J23" s="102"/>
      <c r="K23" s="112"/>
      <c r="L23" s="101"/>
      <c r="M23" s="123"/>
      <c r="N23" s="107"/>
      <c r="O23" s="57"/>
      <c r="BL23" s="54"/>
      <c r="BM23" s="55"/>
      <c r="BN23" s="56"/>
      <c r="BO23" s="54"/>
      <c r="BP23" s="55"/>
      <c r="BR23" s="54"/>
      <c r="BS23" s="69"/>
    </row>
    <row r="24" spans="1:71">
      <c r="A24" s="100" t="s">
        <v>48</v>
      </c>
      <c r="B24" s="101" t="s">
        <v>42</v>
      </c>
      <c r="C24" s="115" t="s">
        <v>86</v>
      </c>
      <c r="D24" s="102" t="s">
        <v>43</v>
      </c>
      <c r="E24" s="102"/>
      <c r="F24" s="116" t="s">
        <v>49</v>
      </c>
      <c r="G24" s="114" t="s">
        <v>42</v>
      </c>
      <c r="H24" s="115" t="s">
        <v>86</v>
      </c>
      <c r="I24" s="115" t="s">
        <v>43</v>
      </c>
      <c r="J24" s="102"/>
      <c r="K24" s="117" t="s">
        <v>50</v>
      </c>
      <c r="L24" s="101" t="s">
        <v>42</v>
      </c>
      <c r="M24" s="115" t="s">
        <v>86</v>
      </c>
      <c r="N24" s="102" t="s">
        <v>43</v>
      </c>
      <c r="O24" s="57"/>
      <c r="BK24" s="72" t="s">
        <v>13</v>
      </c>
      <c r="BL24" s="73" t="s">
        <v>42</v>
      </c>
      <c r="BM24" s="74" t="s">
        <v>43</v>
      </c>
      <c r="BN24" s="88" t="s">
        <v>16</v>
      </c>
      <c r="BO24" s="73" t="s">
        <v>42</v>
      </c>
      <c r="BP24" s="74" t="s">
        <v>43</v>
      </c>
      <c r="BQ24" s="88" t="s">
        <v>5</v>
      </c>
      <c r="BR24" s="73" t="s">
        <v>42</v>
      </c>
      <c r="BS24" s="74" t="s">
        <v>43</v>
      </c>
    </row>
    <row r="25" spans="1:71">
      <c r="A25" s="103" t="s">
        <v>131</v>
      </c>
      <c r="B25" s="77">
        <v>0</v>
      </c>
      <c r="C25" s="213">
        <v>3186.67</v>
      </c>
      <c r="D25" s="102">
        <f>+C25*B25</f>
        <v>0</v>
      </c>
      <c r="E25" s="102"/>
      <c r="F25" s="103" t="s">
        <v>131</v>
      </c>
      <c r="G25" s="77">
        <v>0</v>
      </c>
      <c r="H25" s="215">
        <v>1154.17</v>
      </c>
      <c r="I25" s="102">
        <f>+H25*G25</f>
        <v>0</v>
      </c>
      <c r="J25" s="102"/>
      <c r="K25" s="103" t="s">
        <v>131</v>
      </c>
      <c r="L25" s="77">
        <v>0</v>
      </c>
      <c r="M25" s="215">
        <v>4239.09</v>
      </c>
      <c r="N25" s="102">
        <f>+M25*L25</f>
        <v>0</v>
      </c>
      <c r="O25" s="57"/>
      <c r="BK25" s="76" t="s">
        <v>132</v>
      </c>
      <c r="BL25" s="89">
        <f>B25</f>
        <v>0</v>
      </c>
      <c r="BM25" s="78">
        <f>D25</f>
        <v>0</v>
      </c>
      <c r="BN25" s="76" t="s">
        <v>132</v>
      </c>
      <c r="BO25" s="89">
        <f>G25</f>
        <v>0</v>
      </c>
      <c r="BP25" s="78">
        <f>I25</f>
        <v>0</v>
      </c>
      <c r="BQ25" s="76" t="s">
        <v>132</v>
      </c>
      <c r="BR25" s="89">
        <f>L25</f>
        <v>0</v>
      </c>
      <c r="BS25" s="79">
        <f>N25</f>
        <v>0</v>
      </c>
    </row>
    <row r="26" spans="1:71">
      <c r="A26" s="103" t="s">
        <v>88</v>
      </c>
      <c r="B26" s="77">
        <v>0</v>
      </c>
      <c r="C26" s="213">
        <v>2581.21</v>
      </c>
      <c r="D26" s="102">
        <f>+C26*B26</f>
        <v>0</v>
      </c>
      <c r="E26" s="102"/>
      <c r="F26" s="103" t="s">
        <v>88</v>
      </c>
      <c r="G26" s="77">
        <v>0</v>
      </c>
      <c r="H26" s="215">
        <v>934.88</v>
      </c>
      <c r="I26" s="102">
        <f>+H26*G26</f>
        <v>0</v>
      </c>
      <c r="J26" s="102"/>
      <c r="K26" s="103" t="s">
        <v>88</v>
      </c>
      <c r="L26" s="77">
        <v>0</v>
      </c>
      <c r="M26" s="215">
        <v>3433.67</v>
      </c>
      <c r="N26" s="102">
        <f>+M26*L26</f>
        <v>0</v>
      </c>
      <c r="O26" s="57"/>
      <c r="BK26" s="76" t="s">
        <v>133</v>
      </c>
      <c r="BL26" s="89">
        <f>B26</f>
        <v>0</v>
      </c>
      <c r="BM26" s="78">
        <f>D26</f>
        <v>0</v>
      </c>
      <c r="BN26" s="76" t="s">
        <v>133</v>
      </c>
      <c r="BO26" s="89">
        <f>G26</f>
        <v>0</v>
      </c>
      <c r="BP26" s="78">
        <f>I26</f>
        <v>0</v>
      </c>
      <c r="BQ26" s="76" t="s">
        <v>133</v>
      </c>
      <c r="BR26" s="89">
        <f>L26</f>
        <v>0</v>
      </c>
      <c r="BS26" s="79">
        <f>N26</f>
        <v>0</v>
      </c>
    </row>
    <row r="27" spans="1:71">
      <c r="A27" s="103" t="s">
        <v>130</v>
      </c>
      <c r="B27" s="77">
        <v>0</v>
      </c>
      <c r="C27" s="213">
        <v>4231.4799999999996</v>
      </c>
      <c r="D27" s="102">
        <f>+C27*B27</f>
        <v>0</v>
      </c>
      <c r="E27" s="102"/>
      <c r="F27" s="103" t="s">
        <v>130</v>
      </c>
      <c r="G27" s="77">
        <v>0</v>
      </c>
      <c r="H27" s="215">
        <v>1532.59</v>
      </c>
      <c r="I27" s="102">
        <f>+H27*G27</f>
        <v>0</v>
      </c>
      <c r="J27" s="102"/>
      <c r="K27" s="103" t="s">
        <v>130</v>
      </c>
      <c r="L27" s="77">
        <v>0</v>
      </c>
      <c r="M27" s="215">
        <v>5628.96</v>
      </c>
      <c r="N27" s="102">
        <f>+M27*L27</f>
        <v>0</v>
      </c>
      <c r="O27" s="57"/>
      <c r="BK27" s="76" t="s">
        <v>134</v>
      </c>
      <c r="BL27" s="89">
        <f>B27</f>
        <v>0</v>
      </c>
      <c r="BM27" s="78">
        <f>D27</f>
        <v>0</v>
      </c>
      <c r="BN27" s="76" t="s">
        <v>134</v>
      </c>
      <c r="BO27" s="89">
        <f>G27</f>
        <v>0</v>
      </c>
      <c r="BP27" s="78">
        <f>I27</f>
        <v>0</v>
      </c>
      <c r="BQ27" s="76" t="s">
        <v>134</v>
      </c>
      <c r="BR27" s="89">
        <f>L27</f>
        <v>0</v>
      </c>
      <c r="BS27" s="79">
        <f>N27</f>
        <v>0</v>
      </c>
    </row>
    <row r="28" spans="1:71">
      <c r="A28" s="103" t="s">
        <v>89</v>
      </c>
      <c r="B28" s="77">
        <v>0</v>
      </c>
      <c r="C28" s="213">
        <v>6145.73</v>
      </c>
      <c r="D28" s="102">
        <f>+C28*B28</f>
        <v>0</v>
      </c>
      <c r="E28" s="102"/>
      <c r="F28" s="103" t="s">
        <v>89</v>
      </c>
      <c r="G28" s="77">
        <v>0</v>
      </c>
      <c r="H28" s="215">
        <v>2225.91</v>
      </c>
      <c r="I28" s="102">
        <f>+H28*G28</f>
        <v>0</v>
      </c>
      <c r="J28" s="102"/>
      <c r="K28" s="103" t="s">
        <v>89</v>
      </c>
      <c r="L28" s="77">
        <v>0</v>
      </c>
      <c r="M28" s="215">
        <v>8175.39</v>
      </c>
      <c r="N28" s="102">
        <f>+M28*L28</f>
        <v>0</v>
      </c>
      <c r="O28" s="57"/>
      <c r="BK28" s="76" t="s">
        <v>135</v>
      </c>
      <c r="BL28" s="89">
        <f>B28</f>
        <v>0</v>
      </c>
      <c r="BM28" s="78">
        <f>D28</f>
        <v>0</v>
      </c>
      <c r="BN28" s="76" t="s">
        <v>135</v>
      </c>
      <c r="BO28" s="89">
        <f>G28</f>
        <v>0</v>
      </c>
      <c r="BP28" s="78">
        <f>I28</f>
        <v>0</v>
      </c>
      <c r="BQ28" s="76" t="s">
        <v>135</v>
      </c>
      <c r="BR28" s="89">
        <f>L28</f>
        <v>0</v>
      </c>
      <c r="BS28" s="79">
        <f>N28</f>
        <v>0</v>
      </c>
    </row>
    <row r="29" spans="1:71">
      <c r="A29" s="103" t="s">
        <v>90</v>
      </c>
      <c r="B29" s="77">
        <v>0</v>
      </c>
      <c r="C29" s="213">
        <v>8604.02</v>
      </c>
      <c r="D29" s="102">
        <f>+C29*B29</f>
        <v>0</v>
      </c>
      <c r="E29" s="102"/>
      <c r="F29" s="103" t="s">
        <v>90</v>
      </c>
      <c r="G29" s="77">
        <v>0</v>
      </c>
      <c r="H29" s="215">
        <v>3116.27</v>
      </c>
      <c r="I29" s="102">
        <f>+H29*G29</f>
        <v>0</v>
      </c>
      <c r="J29" s="102"/>
      <c r="K29" s="103" t="s">
        <v>90</v>
      </c>
      <c r="L29" s="77">
        <v>0</v>
      </c>
      <c r="M29" s="215">
        <v>11445.55</v>
      </c>
      <c r="N29" s="102">
        <f>+M29*L29</f>
        <v>0</v>
      </c>
      <c r="O29" s="57"/>
      <c r="BK29" s="76" t="s">
        <v>136</v>
      </c>
      <c r="BL29" s="89">
        <f>B29</f>
        <v>0</v>
      </c>
      <c r="BM29" s="78">
        <f>D29</f>
        <v>0</v>
      </c>
      <c r="BN29" s="76" t="s">
        <v>136</v>
      </c>
      <c r="BO29" s="89">
        <f>G29</f>
        <v>0</v>
      </c>
      <c r="BP29" s="78">
        <f>I29</f>
        <v>0</v>
      </c>
      <c r="BQ29" s="76" t="s">
        <v>136</v>
      </c>
      <c r="BR29" s="89">
        <f>L29</f>
        <v>0</v>
      </c>
      <c r="BS29" s="79">
        <f>N29</f>
        <v>0</v>
      </c>
    </row>
    <row r="30" spans="1:71">
      <c r="A30" s="103" t="s">
        <v>91</v>
      </c>
      <c r="B30" s="77">
        <v>0</v>
      </c>
      <c r="C30" s="213">
        <v>19855.419999999998</v>
      </c>
      <c r="D30" s="102">
        <f>+C30*B30</f>
        <v>0</v>
      </c>
      <c r="E30" s="102"/>
      <c r="F30" s="103" t="s">
        <v>91</v>
      </c>
      <c r="G30" s="77">
        <v>0</v>
      </c>
      <c r="H30" s="215">
        <v>7191.39</v>
      </c>
      <c r="I30" s="102">
        <f>+H30*G30</f>
        <v>0</v>
      </c>
      <c r="J30" s="102"/>
      <c r="K30" s="103" t="s">
        <v>91</v>
      </c>
      <c r="L30" s="77">
        <v>0</v>
      </c>
      <c r="M30" s="215">
        <v>26412.81</v>
      </c>
      <c r="N30" s="102">
        <f>+M30*L30</f>
        <v>0</v>
      </c>
      <c r="O30" s="57"/>
      <c r="BK30" s="76" t="s">
        <v>137</v>
      </c>
      <c r="BL30" s="89">
        <f>B30</f>
        <v>0</v>
      </c>
      <c r="BM30" s="78">
        <f>D30</f>
        <v>0</v>
      </c>
      <c r="BN30" s="76" t="s">
        <v>137</v>
      </c>
      <c r="BO30" s="89">
        <f>G30</f>
        <v>0</v>
      </c>
      <c r="BP30" s="78">
        <f>I30</f>
        <v>0</v>
      </c>
      <c r="BQ30" s="76" t="s">
        <v>137</v>
      </c>
      <c r="BR30" s="89">
        <f>L30</f>
        <v>0</v>
      </c>
      <c r="BS30" s="79">
        <f>N30</f>
        <v>0</v>
      </c>
    </row>
    <row r="31" spans="1:71">
      <c r="A31" s="104" t="s">
        <v>78</v>
      </c>
      <c r="B31" s="105">
        <f>SUM(B25:B30)</f>
        <v>0</v>
      </c>
      <c r="C31" s="115"/>
      <c r="D31" s="102">
        <f>SUM(D25:D30)</f>
        <v>0</v>
      </c>
      <c r="E31" s="102"/>
      <c r="F31" s="118"/>
      <c r="G31" s="105">
        <f>SUM(G25:G30)</f>
        <v>0</v>
      </c>
      <c r="H31" s="115"/>
      <c r="I31" s="102">
        <f>SUM(I25:I30)</f>
        <v>0</v>
      </c>
      <c r="J31" s="102"/>
      <c r="K31" s="106"/>
      <c r="L31" s="105">
        <f>SUM(L25:L30)</f>
        <v>0</v>
      </c>
      <c r="M31" s="115"/>
      <c r="N31" s="102">
        <f>SUM(N25:N30)</f>
        <v>0</v>
      </c>
      <c r="O31" s="57"/>
      <c r="BK31" s="80" t="s">
        <v>47</v>
      </c>
      <c r="BL31" s="82">
        <f>SUM(BL25:BL30)</f>
        <v>0</v>
      </c>
      <c r="BM31" s="83">
        <f>SUM(BM25:BM30)</f>
        <v>0</v>
      </c>
      <c r="BN31" s="80" t="s">
        <v>47</v>
      </c>
      <c r="BO31" s="82">
        <f>SUM(BO25:BO30)</f>
        <v>0</v>
      </c>
      <c r="BP31" s="83">
        <f>SUM(BP25:BP30)</f>
        <v>0</v>
      </c>
      <c r="BQ31" s="80" t="s">
        <v>47</v>
      </c>
      <c r="BR31" s="82">
        <f>SUM(BR25:BR30)</f>
        <v>0</v>
      </c>
      <c r="BS31" s="83">
        <f>SUM(BS25:BS30)</f>
        <v>0</v>
      </c>
    </row>
    <row r="32" spans="1:71">
      <c r="A32" s="106"/>
      <c r="B32" s="109"/>
      <c r="C32" s="214"/>
      <c r="D32" s="178"/>
      <c r="E32" s="102"/>
      <c r="F32" s="106"/>
      <c r="G32" s="109"/>
      <c r="H32" s="214"/>
      <c r="I32" s="178"/>
      <c r="J32" s="102"/>
      <c r="K32" s="106"/>
      <c r="L32" s="109"/>
      <c r="M32" s="214"/>
      <c r="N32" s="178"/>
      <c r="O32" s="57"/>
      <c r="BK32" s="80"/>
      <c r="BL32" s="84"/>
      <c r="BM32" s="85"/>
      <c r="BN32" s="80"/>
      <c r="BO32" s="84"/>
      <c r="BP32" s="85"/>
      <c r="BQ32" s="80"/>
      <c r="BR32" s="84"/>
      <c r="BS32" s="85"/>
    </row>
    <row r="33" spans="1:71">
      <c r="A33" s="119"/>
      <c r="B33" s="120"/>
      <c r="C33" s="123"/>
      <c r="D33" s="107"/>
      <c r="E33" s="108"/>
      <c r="F33" s="121"/>
      <c r="G33" s="122"/>
      <c r="H33" s="123"/>
      <c r="I33" s="123"/>
      <c r="J33" s="108"/>
      <c r="K33" s="119"/>
      <c r="L33" s="120"/>
      <c r="M33" s="123"/>
      <c r="N33" s="107"/>
      <c r="O33" s="57"/>
      <c r="BK33" s="71"/>
      <c r="BL33" s="70"/>
      <c r="BM33" s="71"/>
      <c r="BN33" s="71"/>
      <c r="BO33" s="70"/>
      <c r="BP33" s="71"/>
      <c r="BQ33" s="71"/>
      <c r="BR33" s="70"/>
      <c r="BS33" s="69"/>
    </row>
    <row r="34" spans="1:71">
      <c r="A34" s="117" t="s">
        <v>51</v>
      </c>
      <c r="B34" s="101" t="s">
        <v>42</v>
      </c>
      <c r="C34" s="115" t="s">
        <v>86</v>
      </c>
      <c r="D34" s="102" t="s">
        <v>43</v>
      </c>
      <c r="E34" s="102"/>
      <c r="F34" s="124" t="s">
        <v>52</v>
      </c>
      <c r="G34" s="114" t="s">
        <v>42</v>
      </c>
      <c r="H34" s="115" t="s">
        <v>86</v>
      </c>
      <c r="I34" s="115" t="s">
        <v>43</v>
      </c>
      <c r="J34" s="102"/>
      <c r="K34" s="125" t="s">
        <v>53</v>
      </c>
      <c r="L34" s="101" t="s">
        <v>42</v>
      </c>
      <c r="M34" s="115" t="s">
        <v>86</v>
      </c>
      <c r="N34" s="102" t="s">
        <v>43</v>
      </c>
      <c r="O34" s="57"/>
      <c r="BK34" s="88" t="s">
        <v>8</v>
      </c>
      <c r="BL34" s="73" t="s">
        <v>42</v>
      </c>
      <c r="BM34" s="74" t="s">
        <v>43</v>
      </c>
      <c r="BN34" s="72" t="s">
        <v>11</v>
      </c>
      <c r="BO34" s="73" t="s">
        <v>42</v>
      </c>
      <c r="BP34" s="74" t="s">
        <v>43</v>
      </c>
      <c r="BQ34" s="90" t="s">
        <v>14</v>
      </c>
      <c r="BR34" s="73" t="s">
        <v>42</v>
      </c>
      <c r="BS34" s="74" t="s">
        <v>43</v>
      </c>
    </row>
    <row r="35" spans="1:71">
      <c r="A35" s="103" t="s">
        <v>131</v>
      </c>
      <c r="B35" s="77">
        <v>0</v>
      </c>
      <c r="C35" s="213">
        <v>3478.77</v>
      </c>
      <c r="D35" s="102">
        <f>+C35*B35</f>
        <v>0</v>
      </c>
      <c r="E35" s="102"/>
      <c r="F35" s="103" t="s">
        <v>131</v>
      </c>
      <c r="G35" s="77">
        <v>0</v>
      </c>
      <c r="H35" s="215">
        <v>838.83</v>
      </c>
      <c r="I35" s="102">
        <f>+H35*G35</f>
        <v>0</v>
      </c>
      <c r="J35" s="102"/>
      <c r="K35" s="103" t="s">
        <v>131</v>
      </c>
      <c r="L35" s="77">
        <v>0</v>
      </c>
      <c r="M35" s="213">
        <v>3127.86</v>
      </c>
      <c r="N35" s="102">
        <f>+M35*L35</f>
        <v>0</v>
      </c>
      <c r="O35" s="57"/>
      <c r="BK35" s="76" t="s">
        <v>132</v>
      </c>
      <c r="BL35" s="89">
        <f>B35</f>
        <v>0</v>
      </c>
      <c r="BM35" s="78">
        <f>D35</f>
        <v>0</v>
      </c>
      <c r="BN35" s="76" t="s">
        <v>132</v>
      </c>
      <c r="BO35" s="89">
        <f>G35</f>
        <v>0</v>
      </c>
      <c r="BP35" s="78">
        <f>I35</f>
        <v>0</v>
      </c>
      <c r="BQ35" s="76" t="s">
        <v>132</v>
      </c>
      <c r="BR35" s="89">
        <f>L35</f>
        <v>0</v>
      </c>
      <c r="BS35" s="79">
        <f>N35</f>
        <v>0</v>
      </c>
    </row>
    <row r="36" spans="1:71">
      <c r="A36" s="103" t="s">
        <v>88</v>
      </c>
      <c r="B36" s="77">
        <v>0</v>
      </c>
      <c r="C36" s="213">
        <v>2817.8</v>
      </c>
      <c r="D36" s="102">
        <f>+C36*B36</f>
        <v>0</v>
      </c>
      <c r="E36" s="102"/>
      <c r="F36" s="103" t="s">
        <v>88</v>
      </c>
      <c r="G36" s="77">
        <v>0</v>
      </c>
      <c r="H36" s="215">
        <v>679.45</v>
      </c>
      <c r="I36" s="102">
        <f>+H36*G36</f>
        <v>0</v>
      </c>
      <c r="J36" s="102"/>
      <c r="K36" s="103" t="s">
        <v>88</v>
      </c>
      <c r="L36" s="77">
        <v>0</v>
      </c>
      <c r="M36" s="213">
        <v>2533.5700000000002</v>
      </c>
      <c r="N36" s="102">
        <f>+M36*L36</f>
        <v>0</v>
      </c>
      <c r="O36" s="57"/>
      <c r="BK36" s="76" t="s">
        <v>133</v>
      </c>
      <c r="BL36" s="89">
        <f>B36</f>
        <v>0</v>
      </c>
      <c r="BM36" s="78">
        <f>D36</f>
        <v>0</v>
      </c>
      <c r="BN36" s="76" t="s">
        <v>133</v>
      </c>
      <c r="BO36" s="89">
        <f>G36</f>
        <v>0</v>
      </c>
      <c r="BP36" s="78">
        <f>I36</f>
        <v>0</v>
      </c>
      <c r="BQ36" s="76" t="s">
        <v>133</v>
      </c>
      <c r="BR36" s="89">
        <f>L36</f>
        <v>0</v>
      </c>
      <c r="BS36" s="79">
        <f>N36</f>
        <v>0</v>
      </c>
    </row>
    <row r="37" spans="1:71">
      <c r="A37" s="103" t="s">
        <v>130</v>
      </c>
      <c r="B37" s="77">
        <v>0</v>
      </c>
      <c r="C37" s="213">
        <v>4619.34</v>
      </c>
      <c r="D37" s="102">
        <f>+C37*B37</f>
        <v>0</v>
      </c>
      <c r="E37" s="102"/>
      <c r="F37" s="103" t="s">
        <v>130</v>
      </c>
      <c r="G37" s="77">
        <v>0</v>
      </c>
      <c r="H37" s="215">
        <v>1113.8599999999999</v>
      </c>
      <c r="I37" s="102">
        <f>+H37*G37</f>
        <v>0</v>
      </c>
      <c r="J37" s="102"/>
      <c r="K37" s="103" t="s">
        <v>130</v>
      </c>
      <c r="L37" s="77">
        <v>0</v>
      </c>
      <c r="M37" s="213">
        <v>4153.3900000000003</v>
      </c>
      <c r="N37" s="102">
        <f>+M37*L37</f>
        <v>0</v>
      </c>
      <c r="O37" s="57"/>
      <c r="BK37" s="76" t="s">
        <v>134</v>
      </c>
      <c r="BL37" s="89">
        <f>B37</f>
        <v>0</v>
      </c>
      <c r="BM37" s="78">
        <f>D37</f>
        <v>0</v>
      </c>
      <c r="BN37" s="76" t="s">
        <v>134</v>
      </c>
      <c r="BO37" s="89">
        <f>G37</f>
        <v>0</v>
      </c>
      <c r="BP37" s="78">
        <f>I37</f>
        <v>0</v>
      </c>
      <c r="BQ37" s="76" t="s">
        <v>134</v>
      </c>
      <c r="BR37" s="89">
        <f>L37</f>
        <v>0</v>
      </c>
      <c r="BS37" s="79">
        <f>N37</f>
        <v>0</v>
      </c>
    </row>
    <row r="38" spans="1:71">
      <c r="A38" s="103" t="s">
        <v>89</v>
      </c>
      <c r="B38" s="77">
        <v>0</v>
      </c>
      <c r="C38" s="213">
        <v>6709.05</v>
      </c>
      <c r="D38" s="102">
        <f>+C38*B38</f>
        <v>0</v>
      </c>
      <c r="E38" s="102"/>
      <c r="F38" s="103" t="s">
        <v>89</v>
      </c>
      <c r="G38" s="77">
        <v>0</v>
      </c>
      <c r="H38" s="215">
        <v>1617.75</v>
      </c>
      <c r="I38" s="102">
        <f>+H38*G38</f>
        <v>0</v>
      </c>
      <c r="J38" s="102"/>
      <c r="K38" s="103" t="s">
        <v>89</v>
      </c>
      <c r="L38" s="77">
        <v>0</v>
      </c>
      <c r="M38" s="213">
        <v>6032.3</v>
      </c>
      <c r="N38" s="102">
        <f>+M38*L38</f>
        <v>0</v>
      </c>
      <c r="O38" s="57"/>
      <c r="BK38" s="76" t="s">
        <v>135</v>
      </c>
      <c r="BL38" s="89">
        <f>B38</f>
        <v>0</v>
      </c>
      <c r="BM38" s="78">
        <f>D38</f>
        <v>0</v>
      </c>
      <c r="BN38" s="76" t="s">
        <v>135</v>
      </c>
      <c r="BO38" s="89">
        <f>G38</f>
        <v>0</v>
      </c>
      <c r="BP38" s="78">
        <f>I38</f>
        <v>0</v>
      </c>
      <c r="BQ38" s="76" t="s">
        <v>135</v>
      </c>
      <c r="BR38" s="89">
        <f>L38</f>
        <v>0</v>
      </c>
      <c r="BS38" s="79">
        <f>N38</f>
        <v>0</v>
      </c>
    </row>
    <row r="39" spans="1:71">
      <c r="A39" s="103" t="s">
        <v>90</v>
      </c>
      <c r="B39" s="77">
        <v>0</v>
      </c>
      <c r="C39" s="213">
        <v>9392.67</v>
      </c>
      <c r="D39" s="102">
        <f>+C39*B39</f>
        <v>0</v>
      </c>
      <c r="E39" s="102"/>
      <c r="F39" s="103" t="s">
        <v>90</v>
      </c>
      <c r="G39" s="77">
        <v>0</v>
      </c>
      <c r="H39" s="215">
        <v>2264.85</v>
      </c>
      <c r="I39" s="102">
        <f>+H39*G39</f>
        <v>0</v>
      </c>
      <c r="J39" s="102"/>
      <c r="K39" s="103" t="s">
        <v>90</v>
      </c>
      <c r="L39" s="77">
        <v>0</v>
      </c>
      <c r="M39" s="213">
        <v>8445.2199999999993</v>
      </c>
      <c r="N39" s="102">
        <f>+M39*L39</f>
        <v>0</v>
      </c>
      <c r="O39" s="57"/>
      <c r="BK39" s="76" t="s">
        <v>136</v>
      </c>
      <c r="BL39" s="89">
        <f>B39</f>
        <v>0</v>
      </c>
      <c r="BM39" s="78">
        <f>D39</f>
        <v>0</v>
      </c>
      <c r="BN39" s="76" t="s">
        <v>136</v>
      </c>
      <c r="BO39" s="89">
        <f>G39</f>
        <v>0</v>
      </c>
      <c r="BP39" s="78">
        <f>I39</f>
        <v>0</v>
      </c>
      <c r="BQ39" s="76" t="s">
        <v>136</v>
      </c>
      <c r="BR39" s="89">
        <f>L39</f>
        <v>0</v>
      </c>
      <c r="BS39" s="79">
        <f>N39</f>
        <v>0</v>
      </c>
    </row>
    <row r="40" spans="1:71">
      <c r="A40" s="103" t="s">
        <v>91</v>
      </c>
      <c r="B40" s="77">
        <v>0</v>
      </c>
      <c r="C40" s="213">
        <v>21675.38</v>
      </c>
      <c r="D40" s="102">
        <f>+C40*B40</f>
        <v>0</v>
      </c>
      <c r="E40" s="102"/>
      <c r="F40" s="103" t="s">
        <v>91</v>
      </c>
      <c r="G40" s="77">
        <v>0</v>
      </c>
      <c r="H40" s="215">
        <v>5226.58</v>
      </c>
      <c r="I40" s="102">
        <f>+H40*G40</f>
        <v>0</v>
      </c>
      <c r="J40" s="102"/>
      <c r="K40" s="103" t="s">
        <v>91</v>
      </c>
      <c r="L40" s="77">
        <v>0</v>
      </c>
      <c r="M40" s="213">
        <v>19488.97</v>
      </c>
      <c r="N40" s="102">
        <f>+M40*L40</f>
        <v>0</v>
      </c>
      <c r="O40" s="57"/>
      <c r="BK40" s="76" t="s">
        <v>137</v>
      </c>
      <c r="BL40" s="89">
        <f>B40</f>
        <v>0</v>
      </c>
      <c r="BM40" s="78">
        <f>D40</f>
        <v>0</v>
      </c>
      <c r="BN40" s="76" t="s">
        <v>137</v>
      </c>
      <c r="BO40" s="89">
        <f>G40</f>
        <v>0</v>
      </c>
      <c r="BP40" s="78">
        <f>I40</f>
        <v>0</v>
      </c>
      <c r="BQ40" s="76" t="s">
        <v>137</v>
      </c>
      <c r="BR40" s="89">
        <f>L40</f>
        <v>0</v>
      </c>
      <c r="BS40" s="79">
        <f>N40</f>
        <v>0</v>
      </c>
    </row>
    <row r="41" spans="1:71">
      <c r="A41" s="104" t="s">
        <v>78</v>
      </c>
      <c r="B41" s="105">
        <f>SUM(B35:B40)</f>
        <v>0</v>
      </c>
      <c r="C41" s="115"/>
      <c r="D41" s="102">
        <f>SUM(D35:D40)</f>
        <v>0</v>
      </c>
      <c r="E41" s="102"/>
      <c r="F41" s="118"/>
      <c r="G41" s="105">
        <f>SUM(G35:G40)</f>
        <v>0</v>
      </c>
      <c r="H41" s="115"/>
      <c r="I41" s="102">
        <f>SUM(I35:I40)</f>
        <v>0</v>
      </c>
      <c r="J41" s="102"/>
      <c r="K41" s="106"/>
      <c r="L41" s="105">
        <f>SUM(L35:L40)</f>
        <v>0</v>
      </c>
      <c r="M41" s="115"/>
      <c r="N41" s="102">
        <f>SUM(N35:N40)</f>
        <v>0</v>
      </c>
      <c r="O41" s="74"/>
      <c r="BK41" s="80" t="s">
        <v>47</v>
      </c>
      <c r="BL41" s="82">
        <f>SUM(BL35:BL40)</f>
        <v>0</v>
      </c>
      <c r="BM41" s="83">
        <f>SUM(BM35:BM40)</f>
        <v>0</v>
      </c>
      <c r="BN41" s="80" t="s">
        <v>47</v>
      </c>
      <c r="BO41" s="82">
        <f>SUM(BO35:BO40)</f>
        <v>0</v>
      </c>
      <c r="BP41" s="83">
        <f>SUM(BP35:BP40)</f>
        <v>0</v>
      </c>
      <c r="BQ41" s="80" t="s">
        <v>47</v>
      </c>
      <c r="BR41" s="82">
        <f>SUM(BR35:BR40)</f>
        <v>0</v>
      </c>
      <c r="BS41" s="83">
        <f>SUM(BS35:BS40)</f>
        <v>0</v>
      </c>
    </row>
    <row r="42" spans="1:71">
      <c r="A42" s="106"/>
      <c r="B42" s="109"/>
      <c r="C42" s="214"/>
      <c r="D42" s="178"/>
      <c r="E42" s="102"/>
      <c r="F42" s="106"/>
      <c r="G42" s="109"/>
      <c r="H42" s="214"/>
      <c r="I42" s="178"/>
      <c r="J42" s="102"/>
      <c r="K42" s="106"/>
      <c r="L42" s="109"/>
      <c r="M42" s="214"/>
      <c r="N42" s="178"/>
      <c r="O42" s="57"/>
      <c r="BK42" s="80"/>
      <c r="BL42" s="84"/>
      <c r="BM42" s="85"/>
      <c r="BN42" s="80"/>
      <c r="BO42" s="84"/>
      <c r="BP42" s="85"/>
      <c r="BQ42" s="80"/>
      <c r="BR42" s="84"/>
      <c r="BS42" s="85"/>
    </row>
    <row r="43" spans="1:71">
      <c r="A43" s="112"/>
      <c r="B43" s="101"/>
      <c r="C43" s="115"/>
      <c r="D43" s="102"/>
      <c r="E43" s="102"/>
      <c r="F43" s="113"/>
      <c r="G43" s="114"/>
      <c r="H43" s="115"/>
      <c r="I43" s="115"/>
      <c r="J43" s="102"/>
      <c r="K43" s="112"/>
      <c r="L43" s="101"/>
      <c r="M43" s="123"/>
      <c r="N43" s="107"/>
      <c r="O43" s="57"/>
      <c r="BL43" s="54"/>
      <c r="BM43" s="55"/>
      <c r="BN43" s="56"/>
      <c r="BO43" s="54"/>
      <c r="BP43" s="55"/>
      <c r="BR43" s="54"/>
      <c r="BS43" s="69"/>
    </row>
    <row r="44" spans="1:71">
      <c r="A44" s="117" t="s">
        <v>54</v>
      </c>
      <c r="B44" s="101" t="s">
        <v>42</v>
      </c>
      <c r="C44" s="115" t="s">
        <v>86</v>
      </c>
      <c r="D44" s="102" t="s">
        <v>43</v>
      </c>
      <c r="E44" s="102"/>
      <c r="F44" s="116" t="s">
        <v>55</v>
      </c>
      <c r="G44" s="114" t="s">
        <v>42</v>
      </c>
      <c r="H44" s="115" t="s">
        <v>86</v>
      </c>
      <c r="I44" s="115" t="s">
        <v>43</v>
      </c>
      <c r="J44" s="102"/>
      <c r="K44" s="117" t="s">
        <v>56</v>
      </c>
      <c r="L44" s="101" t="s">
        <v>42</v>
      </c>
      <c r="M44" s="115" t="s">
        <v>86</v>
      </c>
      <c r="N44" s="102" t="s">
        <v>43</v>
      </c>
      <c r="O44" s="57"/>
      <c r="BK44" s="88" t="s">
        <v>17</v>
      </c>
      <c r="BL44" s="73" t="s">
        <v>42</v>
      </c>
      <c r="BM44" s="74" t="s">
        <v>43</v>
      </c>
      <c r="BN44" s="88" t="s">
        <v>6</v>
      </c>
      <c r="BO44" s="73" t="s">
        <v>42</v>
      </c>
      <c r="BP44" s="74" t="s">
        <v>43</v>
      </c>
      <c r="BQ44" s="88" t="s">
        <v>9</v>
      </c>
      <c r="BR44" s="73" t="s">
        <v>42</v>
      </c>
      <c r="BS44" s="74" t="s">
        <v>43</v>
      </c>
    </row>
    <row r="45" spans="1:71">
      <c r="A45" s="103" t="s">
        <v>131</v>
      </c>
      <c r="B45" s="77">
        <v>0</v>
      </c>
      <c r="C45" s="213">
        <v>1394.38</v>
      </c>
      <c r="D45" s="102">
        <f>+C45*B45</f>
        <v>0</v>
      </c>
      <c r="E45" s="102"/>
      <c r="F45" s="103" t="s">
        <v>131</v>
      </c>
      <c r="G45" s="77">
        <v>0</v>
      </c>
      <c r="H45" s="215">
        <v>761.2</v>
      </c>
      <c r="I45" s="102">
        <f>+H45*G45</f>
        <v>0</v>
      </c>
      <c r="J45" s="102"/>
      <c r="K45" s="103" t="s">
        <v>131</v>
      </c>
      <c r="L45" s="77">
        <v>0</v>
      </c>
      <c r="M45" s="215">
        <v>1118.3599999999999</v>
      </c>
      <c r="N45" s="102">
        <f>+M45*L45</f>
        <v>0</v>
      </c>
      <c r="O45" s="57"/>
      <c r="BK45" s="76" t="s">
        <v>132</v>
      </c>
      <c r="BL45" s="89">
        <f>B45</f>
        <v>0</v>
      </c>
      <c r="BM45" s="78">
        <f>D45</f>
        <v>0</v>
      </c>
      <c r="BN45" s="76" t="s">
        <v>132</v>
      </c>
      <c r="BO45" s="89">
        <f>G45</f>
        <v>0</v>
      </c>
      <c r="BP45" s="78">
        <f>I45</f>
        <v>0</v>
      </c>
      <c r="BQ45" s="76" t="s">
        <v>132</v>
      </c>
      <c r="BR45" s="89">
        <f>L45</f>
        <v>0</v>
      </c>
      <c r="BS45" s="79">
        <f>N45</f>
        <v>0</v>
      </c>
    </row>
    <row r="46" spans="1:71">
      <c r="A46" s="103" t="s">
        <v>88</v>
      </c>
      <c r="B46" s="77">
        <v>0</v>
      </c>
      <c r="C46" s="213">
        <v>1129.44</v>
      </c>
      <c r="D46" s="102">
        <f>+C46*B46</f>
        <v>0</v>
      </c>
      <c r="E46" s="102"/>
      <c r="F46" s="103" t="s">
        <v>88</v>
      </c>
      <c r="G46" s="77">
        <v>0</v>
      </c>
      <c r="H46" s="215">
        <v>616.57000000000005</v>
      </c>
      <c r="I46" s="102">
        <f>+H46*G46</f>
        <v>0</v>
      </c>
      <c r="J46" s="102"/>
      <c r="K46" s="103" t="s">
        <v>88</v>
      </c>
      <c r="L46" s="77">
        <v>0</v>
      </c>
      <c r="M46" s="215">
        <v>905.87</v>
      </c>
      <c r="N46" s="102">
        <f>+M46*L46</f>
        <v>0</v>
      </c>
      <c r="O46" s="57"/>
      <c r="BK46" s="76" t="s">
        <v>133</v>
      </c>
      <c r="BL46" s="89">
        <f>B46</f>
        <v>0</v>
      </c>
      <c r="BM46" s="78">
        <f>D46</f>
        <v>0</v>
      </c>
      <c r="BN46" s="76" t="s">
        <v>133</v>
      </c>
      <c r="BO46" s="89">
        <f>G46</f>
        <v>0</v>
      </c>
      <c r="BP46" s="78">
        <f>I46</f>
        <v>0</v>
      </c>
      <c r="BQ46" s="76" t="s">
        <v>133</v>
      </c>
      <c r="BR46" s="89">
        <f>L46</f>
        <v>0</v>
      </c>
      <c r="BS46" s="79">
        <f>N46</f>
        <v>0</v>
      </c>
    </row>
    <row r="47" spans="1:71">
      <c r="A47" s="103" t="s">
        <v>130</v>
      </c>
      <c r="B47" s="77">
        <v>0</v>
      </c>
      <c r="C47" s="213">
        <v>1851.55</v>
      </c>
      <c r="D47" s="102">
        <f>+C47*B47</f>
        <v>0</v>
      </c>
      <c r="E47" s="102"/>
      <c r="F47" s="103" t="s">
        <v>130</v>
      </c>
      <c r="G47" s="77">
        <v>0</v>
      </c>
      <c r="H47" s="215">
        <v>1010.77</v>
      </c>
      <c r="I47" s="102">
        <f>+H47*G47</f>
        <v>0</v>
      </c>
      <c r="J47" s="102"/>
      <c r="K47" s="103" t="s">
        <v>130</v>
      </c>
      <c r="L47" s="77">
        <v>0</v>
      </c>
      <c r="M47" s="215">
        <v>1485.04</v>
      </c>
      <c r="N47" s="102">
        <f t="shared" ref="N47:N48" si="0">+M47*L47</f>
        <v>0</v>
      </c>
      <c r="O47" s="57"/>
      <c r="BK47" s="76" t="s">
        <v>134</v>
      </c>
      <c r="BL47" s="89">
        <f>B47</f>
        <v>0</v>
      </c>
      <c r="BM47" s="78">
        <f>D47</f>
        <v>0</v>
      </c>
      <c r="BN47" s="76" t="s">
        <v>134</v>
      </c>
      <c r="BO47" s="89">
        <f>G47</f>
        <v>0</v>
      </c>
      <c r="BP47" s="78">
        <f>I47</f>
        <v>0</v>
      </c>
      <c r="BQ47" s="76" t="s">
        <v>134</v>
      </c>
      <c r="BR47" s="89">
        <f>L47</f>
        <v>0</v>
      </c>
      <c r="BS47" s="79">
        <f>N47</f>
        <v>0</v>
      </c>
    </row>
    <row r="48" spans="1:71">
      <c r="A48" s="103" t="s">
        <v>89</v>
      </c>
      <c r="B48" s="77">
        <v>0</v>
      </c>
      <c r="C48" s="213">
        <v>2689.15</v>
      </c>
      <c r="D48" s="102">
        <f>+C48*B48</f>
        <v>0</v>
      </c>
      <c r="E48" s="102"/>
      <c r="F48" s="103" t="s">
        <v>89</v>
      </c>
      <c r="G48" s="77">
        <v>0</v>
      </c>
      <c r="H48" s="215">
        <v>1468.03</v>
      </c>
      <c r="I48" s="102">
        <f>+H48*G48</f>
        <v>0</v>
      </c>
      <c r="J48" s="102"/>
      <c r="K48" s="103" t="s">
        <v>89</v>
      </c>
      <c r="L48" s="77">
        <v>0</v>
      </c>
      <c r="M48" s="215">
        <v>2156.84</v>
      </c>
      <c r="N48" s="102">
        <f t="shared" si="0"/>
        <v>0</v>
      </c>
      <c r="O48" s="57"/>
      <c r="BK48" s="76" t="s">
        <v>135</v>
      </c>
      <c r="BL48" s="89">
        <f>B48</f>
        <v>0</v>
      </c>
      <c r="BM48" s="78">
        <f>D48</f>
        <v>0</v>
      </c>
      <c r="BN48" s="76" t="s">
        <v>135</v>
      </c>
      <c r="BO48" s="89">
        <f>G48</f>
        <v>0</v>
      </c>
      <c r="BP48" s="78">
        <f>I48</f>
        <v>0</v>
      </c>
      <c r="BQ48" s="76" t="s">
        <v>135</v>
      </c>
      <c r="BR48" s="89">
        <f>L48</f>
        <v>0</v>
      </c>
      <c r="BS48" s="79">
        <f>N48</f>
        <v>0</v>
      </c>
    </row>
    <row r="49" spans="1:71">
      <c r="A49" s="103" t="s">
        <v>90</v>
      </c>
      <c r="B49" s="77">
        <v>0</v>
      </c>
      <c r="C49" s="213">
        <v>3764.81</v>
      </c>
      <c r="D49" s="102">
        <f>+C49*B49</f>
        <v>0</v>
      </c>
      <c r="E49" s="102"/>
      <c r="F49" s="103" t="s">
        <v>90</v>
      </c>
      <c r="G49" s="77">
        <v>0</v>
      </c>
      <c r="H49" s="215">
        <v>2055.2399999999998</v>
      </c>
      <c r="I49" s="102">
        <f>+H49*G49</f>
        <v>0</v>
      </c>
      <c r="J49" s="102"/>
      <c r="K49" s="103" t="s">
        <v>90</v>
      </c>
      <c r="L49" s="77">
        <v>0</v>
      </c>
      <c r="M49" s="215">
        <v>3019.58</v>
      </c>
      <c r="N49" s="102">
        <f>+M49*L49</f>
        <v>0</v>
      </c>
      <c r="O49" s="57"/>
      <c r="BK49" s="76" t="s">
        <v>136</v>
      </c>
      <c r="BL49" s="89">
        <f>B49</f>
        <v>0</v>
      </c>
      <c r="BM49" s="78">
        <f>D49</f>
        <v>0</v>
      </c>
      <c r="BN49" s="76" t="s">
        <v>136</v>
      </c>
      <c r="BO49" s="89">
        <f>G49</f>
        <v>0</v>
      </c>
      <c r="BP49" s="78">
        <f>I49</f>
        <v>0</v>
      </c>
      <c r="BQ49" s="76" t="s">
        <v>136</v>
      </c>
      <c r="BR49" s="89">
        <f>L49</f>
        <v>0</v>
      </c>
      <c r="BS49" s="79">
        <f>N49</f>
        <v>0</v>
      </c>
    </row>
    <row r="50" spans="1:71">
      <c r="A50" s="103" t="s">
        <v>91</v>
      </c>
      <c r="B50" s="77">
        <v>0</v>
      </c>
      <c r="C50" s="213">
        <v>8688.0300000000007</v>
      </c>
      <c r="D50" s="102">
        <f>+C50*B50</f>
        <v>0</v>
      </c>
      <c r="E50" s="102"/>
      <c r="F50" s="103" t="s">
        <v>91</v>
      </c>
      <c r="G50" s="77">
        <v>0</v>
      </c>
      <c r="H50" s="215">
        <v>4742.8599999999997</v>
      </c>
      <c r="I50" s="102">
        <f>+H50*G50</f>
        <v>0</v>
      </c>
      <c r="J50" s="102"/>
      <c r="K50" s="103" t="s">
        <v>91</v>
      </c>
      <c r="L50" s="77">
        <v>0</v>
      </c>
      <c r="M50" s="215">
        <v>6968.26</v>
      </c>
      <c r="N50" s="102">
        <f>+M50*L50</f>
        <v>0</v>
      </c>
      <c r="O50" s="57"/>
      <c r="BK50" s="76" t="s">
        <v>137</v>
      </c>
      <c r="BL50" s="89">
        <f>B50</f>
        <v>0</v>
      </c>
      <c r="BM50" s="78">
        <f>D50</f>
        <v>0</v>
      </c>
      <c r="BN50" s="76" t="s">
        <v>137</v>
      </c>
      <c r="BO50" s="89">
        <f>G50</f>
        <v>0</v>
      </c>
      <c r="BP50" s="78">
        <f>I50</f>
        <v>0</v>
      </c>
      <c r="BQ50" s="76" t="s">
        <v>137</v>
      </c>
      <c r="BR50" s="89">
        <f>L50</f>
        <v>0</v>
      </c>
      <c r="BS50" s="79">
        <f>N50</f>
        <v>0</v>
      </c>
    </row>
    <row r="51" spans="1:71">
      <c r="A51" s="104" t="s">
        <v>78</v>
      </c>
      <c r="B51" s="105">
        <f>SUM(B45:B50)</f>
        <v>0</v>
      </c>
      <c r="C51" s="115"/>
      <c r="D51" s="102">
        <f>SUM(D45:D50)</f>
        <v>0</v>
      </c>
      <c r="E51" s="102"/>
      <c r="F51" s="118"/>
      <c r="G51" s="105">
        <f>SUM(G45:G50)</f>
        <v>0</v>
      </c>
      <c r="H51" s="115"/>
      <c r="I51" s="102">
        <f>SUM(I45:I50)</f>
        <v>0</v>
      </c>
      <c r="J51" s="102"/>
      <c r="K51" s="106"/>
      <c r="L51" s="105">
        <f>SUM(L45:L50)</f>
        <v>0</v>
      </c>
      <c r="M51" s="115"/>
      <c r="N51" s="102">
        <f>SUM(N45:N50)</f>
        <v>0</v>
      </c>
      <c r="O51" s="57"/>
      <c r="BK51" s="80" t="s">
        <v>47</v>
      </c>
      <c r="BL51" s="82">
        <f>SUM(BL45:BL50)</f>
        <v>0</v>
      </c>
      <c r="BM51" s="83">
        <f>SUM(BM45:BM50)</f>
        <v>0</v>
      </c>
      <c r="BN51" s="80" t="s">
        <v>47</v>
      </c>
      <c r="BO51" s="82">
        <f>SUM(BO45:BO50)</f>
        <v>0</v>
      </c>
      <c r="BP51" s="83">
        <f>SUM(BP45:BP50)</f>
        <v>0</v>
      </c>
      <c r="BQ51" s="80" t="s">
        <v>47</v>
      </c>
      <c r="BR51" s="82">
        <f>SUM(BR45:BR50)</f>
        <v>0</v>
      </c>
      <c r="BS51" s="83">
        <f>SUM(BS45:BS50)</f>
        <v>0</v>
      </c>
    </row>
    <row r="52" spans="1:71" s="81" customFormat="1">
      <c r="A52" s="106"/>
      <c r="B52" s="109"/>
      <c r="C52" s="214"/>
      <c r="D52" s="178"/>
      <c r="E52" s="102"/>
      <c r="F52" s="106"/>
      <c r="G52" s="109"/>
      <c r="H52" s="214"/>
      <c r="I52" s="178"/>
      <c r="J52" s="102"/>
      <c r="K52" s="106"/>
      <c r="L52" s="109"/>
      <c r="M52" s="214"/>
      <c r="N52" s="178"/>
      <c r="BK52" s="80"/>
      <c r="BL52" s="84"/>
      <c r="BM52" s="85"/>
      <c r="BN52" s="80"/>
      <c r="BO52" s="84"/>
      <c r="BP52" s="85"/>
      <c r="BQ52" s="80"/>
      <c r="BR52" s="84"/>
      <c r="BS52" s="85"/>
    </row>
    <row r="53" spans="1:71">
      <c r="A53" s="119"/>
      <c r="B53" s="120"/>
      <c r="C53" s="123"/>
      <c r="D53" s="107"/>
      <c r="E53" s="108"/>
      <c r="F53" s="121"/>
      <c r="G53" s="122"/>
      <c r="H53" s="123"/>
      <c r="I53" s="123"/>
      <c r="J53" s="108"/>
      <c r="K53" s="119"/>
      <c r="L53" s="120"/>
      <c r="M53" s="123"/>
      <c r="N53" s="107"/>
      <c r="O53" s="57"/>
      <c r="BK53" s="71"/>
      <c r="BL53" s="70"/>
      <c r="BM53" s="71"/>
      <c r="BN53" s="71"/>
      <c r="BO53" s="70"/>
      <c r="BP53" s="71"/>
      <c r="BQ53" s="71"/>
      <c r="BR53" s="70"/>
      <c r="BS53" s="69"/>
    </row>
    <row r="54" spans="1:71">
      <c r="A54" s="117" t="s">
        <v>57</v>
      </c>
      <c r="B54" s="101" t="s">
        <v>42</v>
      </c>
      <c r="C54" s="115" t="s">
        <v>86</v>
      </c>
      <c r="D54" s="102" t="s">
        <v>43</v>
      </c>
      <c r="E54" s="102"/>
      <c r="F54" s="116" t="s">
        <v>58</v>
      </c>
      <c r="G54" s="114" t="s">
        <v>42</v>
      </c>
      <c r="H54" s="115" t="s">
        <v>86</v>
      </c>
      <c r="I54" s="115" t="s">
        <v>43</v>
      </c>
      <c r="J54" s="102"/>
      <c r="K54" s="117" t="s">
        <v>59</v>
      </c>
      <c r="L54" s="101" t="s">
        <v>42</v>
      </c>
      <c r="M54" s="115" t="s">
        <v>86</v>
      </c>
      <c r="N54" s="102" t="s">
        <v>43</v>
      </c>
      <c r="O54" s="57"/>
      <c r="BK54" s="88" t="s">
        <v>12</v>
      </c>
      <c r="BL54" s="73" t="s">
        <v>42</v>
      </c>
      <c r="BM54" s="74" t="s">
        <v>43</v>
      </c>
      <c r="BN54" s="88" t="s">
        <v>15</v>
      </c>
      <c r="BO54" s="73" t="s">
        <v>42</v>
      </c>
      <c r="BP54" s="74" t="s">
        <v>43</v>
      </c>
      <c r="BQ54" s="88" t="s">
        <v>18</v>
      </c>
      <c r="BR54" s="73" t="s">
        <v>42</v>
      </c>
      <c r="BS54" s="74" t="s">
        <v>43</v>
      </c>
    </row>
    <row r="55" spans="1:71">
      <c r="A55" s="103" t="s">
        <v>131</v>
      </c>
      <c r="B55" s="77">
        <v>0</v>
      </c>
      <c r="C55" s="213">
        <v>4485.07</v>
      </c>
      <c r="D55" s="102">
        <f>+C55*B55</f>
        <v>0</v>
      </c>
      <c r="E55" s="102"/>
      <c r="F55" s="103" t="s">
        <v>131</v>
      </c>
      <c r="G55" s="77">
        <v>0</v>
      </c>
      <c r="H55" s="213">
        <v>1214.5899999999999</v>
      </c>
      <c r="I55" s="102">
        <f>+H55*G55</f>
        <v>0</v>
      </c>
      <c r="J55" s="102"/>
      <c r="K55" s="103" t="s">
        <v>131</v>
      </c>
      <c r="L55" s="77">
        <v>0</v>
      </c>
      <c r="M55" s="215">
        <v>1143.26</v>
      </c>
      <c r="N55" s="102">
        <f>+M55*L55</f>
        <v>0</v>
      </c>
      <c r="O55" s="57"/>
      <c r="BK55" s="76" t="s">
        <v>132</v>
      </c>
      <c r="BL55" s="89">
        <f>B55</f>
        <v>0</v>
      </c>
      <c r="BM55" s="78">
        <f>D55</f>
        <v>0</v>
      </c>
      <c r="BN55" s="76" t="s">
        <v>132</v>
      </c>
      <c r="BO55" s="89">
        <f>G55</f>
        <v>0</v>
      </c>
      <c r="BP55" s="78">
        <f>I55</f>
        <v>0</v>
      </c>
      <c r="BQ55" s="76" t="s">
        <v>132</v>
      </c>
      <c r="BR55" s="89">
        <f>L55</f>
        <v>0</v>
      </c>
      <c r="BS55" s="79">
        <f>N55</f>
        <v>0</v>
      </c>
    </row>
    <row r="56" spans="1:71">
      <c r="A56" s="103" t="s">
        <v>88</v>
      </c>
      <c r="B56" s="77">
        <v>0</v>
      </c>
      <c r="C56" s="213">
        <v>3632.91</v>
      </c>
      <c r="D56" s="102">
        <f>+C56*B56</f>
        <v>0</v>
      </c>
      <c r="E56" s="102"/>
      <c r="F56" s="103" t="s">
        <v>88</v>
      </c>
      <c r="G56" s="77">
        <v>0</v>
      </c>
      <c r="H56" s="213">
        <v>983.82</v>
      </c>
      <c r="I56" s="102">
        <f>+H56*G56</f>
        <v>0</v>
      </c>
      <c r="J56" s="102"/>
      <c r="K56" s="103" t="s">
        <v>88</v>
      </c>
      <c r="L56" s="77">
        <v>0</v>
      </c>
      <c r="M56" s="215">
        <v>926.04</v>
      </c>
      <c r="N56" s="102">
        <f>+M56*L56</f>
        <v>0</v>
      </c>
      <c r="O56" s="57"/>
      <c r="BK56" s="76" t="s">
        <v>133</v>
      </c>
      <c r="BL56" s="89">
        <f>B56</f>
        <v>0</v>
      </c>
      <c r="BM56" s="78">
        <f>D56</f>
        <v>0</v>
      </c>
      <c r="BN56" s="76" t="s">
        <v>133</v>
      </c>
      <c r="BO56" s="89">
        <f>G56</f>
        <v>0</v>
      </c>
      <c r="BP56" s="78">
        <f>I56</f>
        <v>0</v>
      </c>
      <c r="BQ56" s="76" t="s">
        <v>133</v>
      </c>
      <c r="BR56" s="89">
        <f>L56</f>
        <v>0</v>
      </c>
      <c r="BS56" s="79">
        <f>N56</f>
        <v>0</v>
      </c>
    </row>
    <row r="57" spans="1:71">
      <c r="A57" s="103" t="s">
        <v>130</v>
      </c>
      <c r="B57" s="77">
        <v>0</v>
      </c>
      <c r="C57" s="213">
        <v>5955.59</v>
      </c>
      <c r="D57" s="102">
        <f>+C57*B57</f>
        <v>0</v>
      </c>
      <c r="E57" s="102"/>
      <c r="F57" s="103" t="s">
        <v>130</v>
      </c>
      <c r="G57" s="77">
        <v>0</v>
      </c>
      <c r="H57" s="213">
        <v>1612.82</v>
      </c>
      <c r="I57" s="102">
        <f>+H57*G57</f>
        <v>0</v>
      </c>
      <c r="J57" s="102"/>
      <c r="K57" s="103" t="s">
        <v>130</v>
      </c>
      <c r="L57" s="77">
        <v>0</v>
      </c>
      <c r="M57" s="215">
        <v>1518.1</v>
      </c>
      <c r="N57" s="102">
        <v>0</v>
      </c>
      <c r="O57" s="57"/>
      <c r="BK57" s="76" t="s">
        <v>134</v>
      </c>
      <c r="BL57" s="89">
        <f>B57</f>
        <v>0</v>
      </c>
      <c r="BM57" s="78">
        <f>D57</f>
        <v>0</v>
      </c>
      <c r="BN57" s="76" t="s">
        <v>134</v>
      </c>
      <c r="BO57" s="89">
        <f>G57</f>
        <v>0</v>
      </c>
      <c r="BP57" s="78">
        <f>I57</f>
        <v>0</v>
      </c>
      <c r="BQ57" s="76" t="s">
        <v>134</v>
      </c>
      <c r="BR57" s="89">
        <f>L57</f>
        <v>0</v>
      </c>
      <c r="BS57" s="79">
        <f>N57</f>
        <v>0</v>
      </c>
    </row>
    <row r="58" spans="1:71">
      <c r="A58" s="103" t="s">
        <v>89</v>
      </c>
      <c r="B58" s="77">
        <v>0</v>
      </c>
      <c r="C58" s="213">
        <v>8649.7800000000007</v>
      </c>
      <c r="D58" s="102">
        <f>+C58*B58</f>
        <v>0</v>
      </c>
      <c r="E58" s="102"/>
      <c r="F58" s="103" t="s">
        <v>89</v>
      </c>
      <c r="G58" s="77">
        <v>0</v>
      </c>
      <c r="H58" s="213">
        <v>2342.4299999999998</v>
      </c>
      <c r="I58" s="102">
        <f>+H58*G58</f>
        <v>0</v>
      </c>
      <c r="J58" s="102"/>
      <c r="K58" s="103" t="s">
        <v>89</v>
      </c>
      <c r="L58" s="77">
        <v>0</v>
      </c>
      <c r="M58" s="215">
        <v>2204.86</v>
      </c>
      <c r="N58" s="102">
        <f>+M58*L58</f>
        <v>0</v>
      </c>
      <c r="O58" s="57"/>
      <c r="BK58" s="76" t="s">
        <v>135</v>
      </c>
      <c r="BL58" s="89">
        <f>B58</f>
        <v>0</v>
      </c>
      <c r="BM58" s="78">
        <f>D58</f>
        <v>0</v>
      </c>
      <c r="BN58" s="76" t="s">
        <v>135</v>
      </c>
      <c r="BO58" s="89">
        <f>G58</f>
        <v>0</v>
      </c>
      <c r="BP58" s="78">
        <f>I58</f>
        <v>0</v>
      </c>
      <c r="BQ58" s="76" t="s">
        <v>135</v>
      </c>
      <c r="BR58" s="89">
        <f>L58</f>
        <v>0</v>
      </c>
      <c r="BS58" s="79">
        <f>N58</f>
        <v>0</v>
      </c>
    </row>
    <row r="59" spans="1:71">
      <c r="A59" s="103" t="s">
        <v>90</v>
      </c>
      <c r="B59" s="77">
        <v>0</v>
      </c>
      <c r="C59" s="213">
        <v>12109.69</v>
      </c>
      <c r="D59" s="102">
        <f>+C59*B59</f>
        <v>0</v>
      </c>
      <c r="E59" s="102"/>
      <c r="F59" s="103" t="s">
        <v>90</v>
      </c>
      <c r="G59" s="77">
        <v>0</v>
      </c>
      <c r="H59" s="213">
        <v>3279.4</v>
      </c>
      <c r="I59" s="102">
        <f>+H59*G59</f>
        <v>0</v>
      </c>
      <c r="J59" s="102"/>
      <c r="K59" s="103" t="s">
        <v>90</v>
      </c>
      <c r="L59" s="77">
        <v>0</v>
      </c>
      <c r="M59" s="215">
        <v>3086.8</v>
      </c>
      <c r="N59" s="102">
        <f>+M59*L59</f>
        <v>0</v>
      </c>
      <c r="O59" s="57"/>
      <c r="BK59" s="76" t="s">
        <v>136</v>
      </c>
      <c r="BL59" s="89">
        <f>B59</f>
        <v>0</v>
      </c>
      <c r="BM59" s="78">
        <f>D59</f>
        <v>0</v>
      </c>
      <c r="BN59" s="76" t="s">
        <v>136</v>
      </c>
      <c r="BO59" s="89">
        <f>G59</f>
        <v>0</v>
      </c>
      <c r="BP59" s="78">
        <f>I59</f>
        <v>0</v>
      </c>
      <c r="BQ59" s="76" t="s">
        <v>136</v>
      </c>
      <c r="BR59" s="89">
        <f>L59</f>
        <v>0</v>
      </c>
      <c r="BS59" s="79">
        <f>N59</f>
        <v>0</v>
      </c>
    </row>
    <row r="60" spans="1:71">
      <c r="A60" s="103" t="s">
        <v>91</v>
      </c>
      <c r="B60" s="77">
        <v>0</v>
      </c>
      <c r="C60" s="213">
        <v>27945.45</v>
      </c>
      <c r="D60" s="102">
        <f>+C60*B60</f>
        <v>0</v>
      </c>
      <c r="E60" s="102"/>
      <c r="F60" s="103" t="s">
        <v>91</v>
      </c>
      <c r="G60" s="77">
        <v>0</v>
      </c>
      <c r="H60" s="213">
        <v>7567.84</v>
      </c>
      <c r="I60" s="102">
        <f>+H60*G60</f>
        <v>0</v>
      </c>
      <c r="J60" s="102"/>
      <c r="K60" s="103" t="s">
        <v>91</v>
      </c>
      <c r="L60" s="77">
        <v>0</v>
      </c>
      <c r="M60" s="215">
        <v>7123.39</v>
      </c>
      <c r="N60" s="102">
        <f>+M60*L60</f>
        <v>0</v>
      </c>
      <c r="O60" s="57"/>
      <c r="BK60" s="76" t="s">
        <v>137</v>
      </c>
      <c r="BL60" s="89">
        <f>B60</f>
        <v>0</v>
      </c>
      <c r="BM60" s="78">
        <f>D60</f>
        <v>0</v>
      </c>
      <c r="BN60" s="76" t="s">
        <v>137</v>
      </c>
      <c r="BO60" s="89">
        <f>G60</f>
        <v>0</v>
      </c>
      <c r="BP60" s="78">
        <f>I60</f>
        <v>0</v>
      </c>
      <c r="BQ60" s="76" t="s">
        <v>137</v>
      </c>
      <c r="BR60" s="89">
        <f>L60</f>
        <v>0</v>
      </c>
      <c r="BS60" s="79">
        <f>N60</f>
        <v>0</v>
      </c>
    </row>
    <row r="61" spans="1:71">
      <c r="A61" s="104" t="s">
        <v>78</v>
      </c>
      <c r="B61" s="105">
        <f>SUM(B55:B60)</f>
        <v>0</v>
      </c>
      <c r="C61" s="115"/>
      <c r="D61" s="102">
        <f>SUM(D55:D60)</f>
        <v>0</v>
      </c>
      <c r="E61" s="102"/>
      <c r="F61" s="118"/>
      <c r="G61" s="105">
        <f>SUM(G55:G60)</f>
        <v>0</v>
      </c>
      <c r="H61" s="115"/>
      <c r="I61" s="102">
        <f>SUM(I55:I60)</f>
        <v>0</v>
      </c>
      <c r="J61" s="102"/>
      <c r="K61" s="106"/>
      <c r="L61" s="105">
        <f>SUM(L55:L60)</f>
        <v>0</v>
      </c>
      <c r="M61" s="115"/>
      <c r="N61" s="102">
        <f>SUM(N55:N60)</f>
        <v>0</v>
      </c>
      <c r="O61" s="74"/>
      <c r="BK61" s="80" t="s">
        <v>47</v>
      </c>
      <c r="BL61" s="82">
        <f>SUM(BL55:BL60)</f>
        <v>0</v>
      </c>
      <c r="BM61" s="83">
        <f>SUM(BM55:BM60)</f>
        <v>0</v>
      </c>
      <c r="BN61" s="80" t="s">
        <v>47</v>
      </c>
      <c r="BO61" s="82">
        <f>SUM(BO55:BO60)</f>
        <v>0</v>
      </c>
      <c r="BP61" s="83">
        <f>SUM(BP55:BP60)</f>
        <v>0</v>
      </c>
      <c r="BQ61" s="80" t="s">
        <v>47</v>
      </c>
      <c r="BR61" s="82">
        <f>SUM(BR54:BR60)</f>
        <v>0</v>
      </c>
      <c r="BS61" s="83">
        <f>SUM(BS55:BS60)</f>
        <v>0</v>
      </c>
    </row>
    <row r="62" spans="1:71">
      <c r="A62" s="106"/>
      <c r="B62" s="109"/>
      <c r="C62" s="214"/>
      <c r="D62" s="178"/>
      <c r="E62" s="102"/>
      <c r="F62" s="106"/>
      <c r="G62" s="109"/>
      <c r="H62" s="110"/>
      <c r="I62" s="178"/>
      <c r="J62" s="102"/>
      <c r="K62" s="106"/>
      <c r="L62" s="109"/>
      <c r="M62" s="110"/>
      <c r="N62" s="178"/>
      <c r="O62" s="57"/>
      <c r="BK62" s="80"/>
      <c r="BL62" s="84"/>
      <c r="BM62" s="85"/>
      <c r="BN62" s="80"/>
      <c r="BO62" s="84"/>
      <c r="BP62" s="85"/>
      <c r="BQ62" s="80"/>
      <c r="BR62" s="84"/>
      <c r="BS62" s="85"/>
    </row>
    <row r="63" spans="1:71">
      <c r="A63" s="112"/>
      <c r="B63" s="101"/>
      <c r="C63" s="115"/>
      <c r="D63" s="102"/>
      <c r="E63" s="102"/>
      <c r="F63" s="126"/>
      <c r="G63" s="127"/>
      <c r="H63" s="128"/>
      <c r="I63" s="129"/>
      <c r="J63" s="130"/>
      <c r="K63" s="131"/>
      <c r="L63" s="132"/>
      <c r="M63" s="107"/>
      <c r="N63" s="107"/>
      <c r="O63" s="57"/>
      <c r="BL63" s="54"/>
      <c r="BM63" s="55"/>
      <c r="BN63" s="91"/>
      <c r="BO63" s="96"/>
      <c r="BP63" s="78"/>
      <c r="BQ63" s="78"/>
      <c r="BR63" s="97"/>
      <c r="BS63" s="69"/>
    </row>
    <row r="64" spans="1:71">
      <c r="A64" s="117" t="s">
        <v>60</v>
      </c>
      <c r="B64" s="101" t="s">
        <v>42</v>
      </c>
      <c r="C64" s="115" t="s">
        <v>86</v>
      </c>
      <c r="D64" s="102" t="s">
        <v>43</v>
      </c>
      <c r="E64" s="102"/>
      <c r="F64" s="126"/>
      <c r="G64" s="127"/>
      <c r="H64" s="128"/>
      <c r="I64" s="115"/>
      <c r="J64" s="102"/>
      <c r="K64" s="112"/>
      <c r="L64" s="101"/>
      <c r="M64" s="107"/>
      <c r="N64" s="107"/>
      <c r="O64" s="57"/>
      <c r="BK64" s="88" t="s">
        <v>19</v>
      </c>
      <c r="BL64" s="73" t="s">
        <v>42</v>
      </c>
      <c r="BM64" s="74" t="s">
        <v>43</v>
      </c>
      <c r="BN64" s="91"/>
      <c r="BO64" s="96"/>
      <c r="BP64" s="55"/>
      <c r="BR64" s="54"/>
      <c r="BS64" s="69"/>
    </row>
    <row r="65" spans="1:71">
      <c r="A65" s="103" t="s">
        <v>131</v>
      </c>
      <c r="B65" s="77">
        <v>0</v>
      </c>
      <c r="C65" s="215">
        <v>1310.1400000000001</v>
      </c>
      <c r="D65" s="102">
        <f>+C65*B65</f>
        <v>0</v>
      </c>
      <c r="E65" s="102"/>
      <c r="F65" s="126"/>
      <c r="G65" s="127"/>
      <c r="H65" s="128"/>
      <c r="I65" s="115"/>
      <c r="J65" s="102"/>
      <c r="K65" s="112"/>
      <c r="L65" s="101"/>
      <c r="M65" s="107"/>
      <c r="N65" s="107"/>
      <c r="O65" s="57"/>
      <c r="BK65" s="76" t="s">
        <v>132</v>
      </c>
      <c r="BL65" s="89">
        <f>B65</f>
        <v>0</v>
      </c>
      <c r="BM65" s="78">
        <f>D65</f>
        <v>0</v>
      </c>
      <c r="BN65" s="91"/>
      <c r="BO65" s="96"/>
      <c r="BP65" s="55"/>
      <c r="BR65" s="54"/>
      <c r="BS65" s="69"/>
    </row>
    <row r="66" spans="1:71">
      <c r="A66" s="103" t="s">
        <v>88</v>
      </c>
      <c r="B66" s="77">
        <v>0</v>
      </c>
      <c r="C66" s="215">
        <v>1061.21</v>
      </c>
      <c r="D66" s="102">
        <f>+C66*B66</f>
        <v>0</v>
      </c>
      <c r="E66" s="102"/>
      <c r="F66" s="126"/>
      <c r="G66" s="127"/>
      <c r="H66" s="128"/>
      <c r="I66" s="115"/>
      <c r="J66" s="102"/>
      <c r="K66" s="112"/>
      <c r="L66" s="101"/>
      <c r="M66" s="107"/>
      <c r="N66" s="107"/>
      <c r="O66" s="57"/>
      <c r="BK66" s="76" t="s">
        <v>133</v>
      </c>
      <c r="BL66" s="89">
        <f>B66</f>
        <v>0</v>
      </c>
      <c r="BM66" s="78">
        <f>D66</f>
        <v>0</v>
      </c>
      <c r="BN66" s="91"/>
      <c r="BO66" s="96"/>
      <c r="BP66" s="55"/>
      <c r="BR66" s="54"/>
      <c r="BS66" s="69"/>
    </row>
    <row r="67" spans="1:71">
      <c r="A67" s="103" t="s">
        <v>130</v>
      </c>
      <c r="B67" s="77">
        <v>0</v>
      </c>
      <c r="C67" s="215">
        <v>1739.7</v>
      </c>
      <c r="D67" s="102">
        <f>+C67*B67</f>
        <v>0</v>
      </c>
      <c r="E67" s="102"/>
      <c r="F67" s="126"/>
      <c r="G67" s="127"/>
      <c r="H67" s="128"/>
      <c r="I67" s="115"/>
      <c r="J67" s="102"/>
      <c r="K67" s="112"/>
      <c r="L67" s="101"/>
      <c r="M67" s="107"/>
      <c r="N67" s="107"/>
      <c r="O67" s="57"/>
      <c r="BK67" s="76" t="s">
        <v>134</v>
      </c>
      <c r="BL67" s="89">
        <f>B67</f>
        <v>0</v>
      </c>
      <c r="BM67" s="78">
        <f>D67</f>
        <v>0</v>
      </c>
      <c r="BN67" s="91"/>
      <c r="BO67" s="96"/>
      <c r="BP67" s="55"/>
      <c r="BR67" s="54"/>
      <c r="BS67" s="69"/>
    </row>
    <row r="68" spans="1:71">
      <c r="A68" s="103" t="s">
        <v>89</v>
      </c>
      <c r="B68" s="77">
        <v>0</v>
      </c>
      <c r="C68" s="215">
        <v>2526.6999999999998</v>
      </c>
      <c r="D68" s="102">
        <f>+C68*B68</f>
        <v>0</v>
      </c>
      <c r="E68" s="102"/>
      <c r="F68" s="126"/>
      <c r="G68" s="127"/>
      <c r="H68" s="128"/>
      <c r="I68" s="115"/>
      <c r="J68" s="102"/>
      <c r="K68" s="112"/>
      <c r="L68" s="101"/>
      <c r="M68" s="107"/>
      <c r="N68" s="107"/>
      <c r="O68" s="57"/>
      <c r="BK68" s="76" t="s">
        <v>135</v>
      </c>
      <c r="BL68" s="89">
        <f>B68</f>
        <v>0</v>
      </c>
      <c r="BM68" s="78">
        <f>D68</f>
        <v>0</v>
      </c>
      <c r="BN68" s="91"/>
      <c r="BO68" s="96"/>
      <c r="BP68" s="78"/>
      <c r="BQ68" s="231"/>
      <c r="BR68" s="232"/>
      <c r="BS68" s="69"/>
    </row>
    <row r="69" spans="1:71">
      <c r="A69" s="103" t="s">
        <v>90</v>
      </c>
      <c r="B69" s="77">
        <v>0</v>
      </c>
      <c r="C69" s="215">
        <v>3537.38</v>
      </c>
      <c r="D69" s="102">
        <f>+C69*B69</f>
        <v>0</v>
      </c>
      <c r="E69" s="102"/>
      <c r="F69" s="126"/>
      <c r="G69" s="127"/>
      <c r="H69" s="128"/>
      <c r="I69" s="115"/>
      <c r="J69" s="102"/>
      <c r="K69" s="112"/>
      <c r="L69" s="101"/>
      <c r="M69" s="107"/>
      <c r="N69" s="107"/>
      <c r="O69" s="57"/>
      <c r="BK69" s="76" t="s">
        <v>136</v>
      </c>
      <c r="BL69" s="89">
        <f>B69</f>
        <v>0</v>
      </c>
      <c r="BM69" s="78">
        <f>D69</f>
        <v>0</v>
      </c>
      <c r="BN69" s="91"/>
      <c r="BO69" s="96"/>
      <c r="BP69" s="91"/>
      <c r="BQ69" s="78"/>
      <c r="BR69" s="89"/>
      <c r="BS69" s="69"/>
    </row>
    <row r="70" spans="1:71">
      <c r="A70" s="103" t="s">
        <v>91</v>
      </c>
      <c r="B70" s="77">
        <v>0</v>
      </c>
      <c r="C70" s="215">
        <v>8163.19</v>
      </c>
      <c r="D70" s="102">
        <f>+C70*B70</f>
        <v>0</v>
      </c>
      <c r="E70" s="102"/>
      <c r="F70" s="126"/>
      <c r="G70" s="127"/>
      <c r="H70" s="128"/>
      <c r="I70" s="115"/>
      <c r="J70" s="102"/>
      <c r="K70" s="112"/>
      <c r="L70" s="101"/>
      <c r="M70" s="107"/>
      <c r="N70" s="107"/>
      <c r="O70" s="57"/>
      <c r="BK70" s="76" t="s">
        <v>137</v>
      </c>
      <c r="BL70" s="89">
        <f>B70</f>
        <v>0</v>
      </c>
      <c r="BM70" s="78">
        <f>D70</f>
        <v>0</v>
      </c>
      <c r="BN70" s="91"/>
      <c r="BO70" s="96"/>
      <c r="BP70" s="91"/>
      <c r="BQ70" s="78"/>
      <c r="BR70" s="89"/>
      <c r="BS70" s="69"/>
    </row>
    <row r="71" spans="1:71">
      <c r="A71" s="104" t="s">
        <v>78</v>
      </c>
      <c r="B71" s="105">
        <f>SUM(B65:B70)</f>
        <v>0</v>
      </c>
      <c r="C71" s="115"/>
      <c r="D71" s="102">
        <f>SUM(D65:D70)</f>
        <v>0</v>
      </c>
      <c r="E71" s="102"/>
      <c r="F71" s="126"/>
      <c r="G71" s="127"/>
      <c r="H71" s="128"/>
      <c r="I71" s="129"/>
      <c r="J71" s="130"/>
      <c r="K71" s="131"/>
      <c r="L71" s="132"/>
      <c r="M71" s="107"/>
      <c r="N71" s="107"/>
      <c r="O71" s="57"/>
      <c r="BK71" s="80" t="s">
        <v>47</v>
      </c>
      <c r="BL71" s="82">
        <f>SUM(BL65:BL70)</f>
        <v>0</v>
      </c>
      <c r="BM71" s="83">
        <f>SUM(BM65:BM70)</f>
        <v>0</v>
      </c>
      <c r="BN71" s="91"/>
      <c r="BO71" s="96"/>
      <c r="BP71" s="78"/>
      <c r="BQ71" s="78"/>
      <c r="BR71" s="97"/>
      <c r="BS71" s="69"/>
    </row>
    <row r="72" spans="1:71">
      <c r="A72" s="80"/>
      <c r="B72" s="58"/>
      <c r="C72" s="180"/>
      <c r="D72" s="74"/>
      <c r="E72" s="74"/>
      <c r="F72" s="91"/>
      <c r="G72" s="92"/>
      <c r="H72" s="93"/>
      <c r="I72" s="94"/>
      <c r="J72" s="95"/>
      <c r="K72" s="78"/>
      <c r="L72" s="61"/>
      <c r="M72" s="59"/>
      <c r="O72" s="57"/>
      <c r="BK72" s="80"/>
      <c r="BL72" s="84"/>
      <c r="BM72" s="85"/>
      <c r="BN72" s="91"/>
      <c r="BO72" s="96"/>
      <c r="BP72" s="78"/>
      <c r="BQ72" s="78"/>
      <c r="BR72" s="97"/>
      <c r="BS72" s="69"/>
    </row>
    <row r="73" spans="1:71">
      <c r="A73" s="80"/>
      <c r="B73" s="58"/>
      <c r="C73" s="74"/>
      <c r="D73" s="74"/>
      <c r="E73" s="74"/>
      <c r="F73" s="91"/>
      <c r="G73" s="92"/>
      <c r="H73" s="93"/>
      <c r="I73" s="94"/>
      <c r="J73" s="95"/>
      <c r="K73" s="78"/>
      <c r="L73" s="61"/>
      <c r="M73" s="59"/>
      <c r="O73" s="57"/>
      <c r="BK73" s="80"/>
      <c r="BL73" s="82"/>
      <c r="BM73" s="83"/>
      <c r="BN73" s="91"/>
      <c r="BO73" s="96"/>
      <c r="BP73" s="78"/>
      <c r="BQ73" s="78"/>
      <c r="BR73" s="97"/>
      <c r="BS73" s="69"/>
    </row>
    <row r="74" spans="1:71">
      <c r="A74" s="69"/>
      <c r="B74" s="61"/>
      <c r="C74" s="62"/>
      <c r="D74" s="62"/>
      <c r="E74" s="63"/>
      <c r="F74" s="91"/>
      <c r="G74" s="92"/>
      <c r="H74" s="93"/>
      <c r="I74" s="93"/>
      <c r="J74" s="63"/>
      <c r="L74" s="58"/>
      <c r="M74" s="59"/>
      <c r="O74" s="57"/>
      <c r="BK74" s="86"/>
      <c r="BL74" s="54"/>
      <c r="BM74" s="87"/>
      <c r="BN74" s="91"/>
      <c r="BO74" s="96"/>
      <c r="BP74" s="78"/>
      <c r="BQ74" s="78"/>
      <c r="BR74" s="97"/>
      <c r="BS74" s="69"/>
    </row>
    <row r="75" spans="1:71">
      <c r="A75" s="69"/>
      <c r="B75" s="61"/>
      <c r="C75" s="62"/>
      <c r="D75" s="62"/>
      <c r="E75" s="63"/>
      <c r="F75" s="91"/>
      <c r="G75" s="92"/>
      <c r="H75" s="93"/>
      <c r="I75" s="93"/>
      <c r="J75" s="63"/>
      <c r="L75" s="58"/>
      <c r="M75" s="59"/>
      <c r="O75" s="57"/>
      <c r="BL75" s="54"/>
      <c r="BM75" s="55"/>
      <c r="BN75" s="91"/>
      <c r="BO75" s="96"/>
      <c r="BP75" s="78"/>
      <c r="BQ75" s="78"/>
      <c r="BR75" s="97"/>
      <c r="BS75" s="69"/>
    </row>
    <row r="76" spans="1:71">
      <c r="A76" s="69"/>
      <c r="B76" s="61"/>
      <c r="C76" s="62"/>
      <c r="D76" s="62"/>
      <c r="E76" s="63"/>
      <c r="F76" s="91"/>
      <c r="G76" s="92"/>
      <c r="H76" s="93"/>
      <c r="I76" s="93"/>
      <c r="J76" s="63"/>
      <c r="L76" s="58"/>
      <c r="M76" s="59"/>
      <c r="O76" s="57"/>
      <c r="BL76" s="54"/>
      <c r="BM76" s="55"/>
      <c r="BN76" s="56"/>
      <c r="BO76" s="54"/>
      <c r="BP76" s="55"/>
      <c r="BR76" s="54"/>
      <c r="BS76" s="69"/>
    </row>
    <row r="77" spans="1:71">
      <c r="A77" s="69"/>
      <c r="B77" s="61"/>
      <c r="C77" s="62"/>
      <c r="D77" s="62"/>
      <c r="E77" s="63"/>
      <c r="F77" s="91"/>
      <c r="G77" s="92"/>
      <c r="H77" s="93"/>
      <c r="I77" s="93"/>
      <c r="J77" s="63"/>
      <c r="L77" s="58"/>
      <c r="M77" s="59"/>
      <c r="O77" s="57"/>
      <c r="BL77" s="54"/>
      <c r="BM77" s="55"/>
      <c r="BN77" s="56"/>
      <c r="BO77" s="54"/>
      <c r="BP77" s="55"/>
      <c r="BR77" s="54"/>
      <c r="BS77" s="69"/>
    </row>
    <row r="78" spans="1:71" hidden="1">
      <c r="A78" s="69" t="s">
        <v>65</v>
      </c>
      <c r="B78" s="61"/>
      <c r="C78" s="62"/>
      <c r="D78" s="62"/>
      <c r="E78" s="63"/>
      <c r="F78" s="91"/>
      <c r="G78" s="92"/>
      <c r="H78" s="93"/>
      <c r="I78" s="93"/>
      <c r="J78" s="63"/>
      <c r="L78" s="58"/>
      <c r="M78" s="59"/>
      <c r="O78" s="57"/>
      <c r="BL78" s="54"/>
      <c r="BM78" s="55"/>
      <c r="BN78" s="56"/>
      <c r="BO78" s="54"/>
      <c r="BP78" s="55"/>
      <c r="BR78" s="54"/>
      <c r="BS78" s="69"/>
    </row>
    <row r="79" spans="1:71" hidden="1">
      <c r="A79" s="69" t="s">
        <v>66</v>
      </c>
      <c r="B79" s="61"/>
      <c r="C79" s="62"/>
      <c r="D79" s="62"/>
      <c r="E79" s="63"/>
      <c r="F79" s="91"/>
      <c r="G79" s="92"/>
      <c r="H79" s="93"/>
      <c r="I79" s="93"/>
      <c r="J79" s="63"/>
      <c r="L79" s="58"/>
      <c r="M79" s="59"/>
      <c r="O79" s="57"/>
      <c r="BL79" s="54"/>
      <c r="BM79" s="55"/>
      <c r="BN79" s="56"/>
      <c r="BO79" s="54"/>
      <c r="BP79" s="55"/>
      <c r="BR79" s="54"/>
      <c r="BS79" s="69"/>
    </row>
    <row r="80" spans="1:71" hidden="1">
      <c r="A80" s="69" t="s">
        <v>67</v>
      </c>
      <c r="B80" s="61"/>
      <c r="C80" s="62"/>
      <c r="D80" s="62"/>
      <c r="E80" s="63"/>
      <c r="F80" s="91"/>
      <c r="G80" s="92"/>
      <c r="H80" s="93"/>
      <c r="I80" s="93"/>
      <c r="J80" s="63"/>
      <c r="L80" s="58"/>
      <c r="M80" s="59"/>
      <c r="O80" s="57"/>
      <c r="BL80" s="54"/>
      <c r="BM80" s="55"/>
      <c r="BN80" s="56"/>
      <c r="BO80" s="54"/>
      <c r="BP80" s="55"/>
      <c r="BR80" s="54"/>
      <c r="BS80" s="69"/>
    </row>
    <row r="81" spans="1:71">
      <c r="A81" s="69"/>
      <c r="B81" s="61"/>
      <c r="C81" s="62"/>
      <c r="D81" s="62"/>
      <c r="E81" s="63"/>
      <c r="F81" s="91"/>
      <c r="G81" s="92"/>
      <c r="H81" s="93"/>
      <c r="I81" s="93"/>
      <c r="J81" s="63"/>
      <c r="L81" s="58"/>
      <c r="M81" s="59"/>
      <c r="O81" s="57"/>
      <c r="BL81" s="54"/>
      <c r="BM81" s="55"/>
      <c r="BN81" s="56"/>
      <c r="BO81" s="54"/>
      <c r="BP81" s="55"/>
      <c r="BR81" s="54"/>
      <c r="BS81" s="69"/>
    </row>
    <row r="82" spans="1:71">
      <c r="A82" s="69"/>
      <c r="B82" s="61"/>
      <c r="C82" s="62"/>
      <c r="D82" s="62"/>
      <c r="E82" s="63"/>
      <c r="F82" s="91"/>
      <c r="G82" s="92"/>
      <c r="H82" s="93"/>
      <c r="I82" s="93"/>
      <c r="J82" s="63"/>
      <c r="L82" s="58"/>
      <c r="M82" s="59"/>
      <c r="O82" s="57"/>
      <c r="BL82" s="54"/>
      <c r="BM82" s="55"/>
      <c r="BN82" s="56"/>
      <c r="BO82" s="54"/>
      <c r="BP82" s="55"/>
      <c r="BR82" s="54"/>
      <c r="BS82" s="69"/>
    </row>
    <row r="83" spans="1:71">
      <c r="A83" s="69"/>
      <c r="B83" s="61"/>
      <c r="C83" s="62"/>
      <c r="D83" s="62"/>
      <c r="E83" s="63"/>
      <c r="F83" s="91"/>
      <c r="G83" s="92"/>
      <c r="H83" s="93"/>
      <c r="I83" s="93"/>
      <c r="J83" s="63"/>
      <c r="L83" s="58"/>
      <c r="M83" s="59"/>
      <c r="O83" s="57"/>
      <c r="BL83" s="54"/>
      <c r="BM83" s="55"/>
      <c r="BN83" s="56"/>
      <c r="BO83" s="54"/>
      <c r="BP83" s="55"/>
      <c r="BR83" s="54"/>
      <c r="BS83" s="69"/>
    </row>
    <row r="84" spans="1:71">
      <c r="A84" s="69"/>
      <c r="B84" s="61"/>
      <c r="C84" s="62"/>
      <c r="D84" s="62"/>
      <c r="E84" s="63"/>
      <c r="F84" s="91"/>
      <c r="G84" s="92"/>
      <c r="H84" s="93"/>
      <c r="I84" s="93"/>
      <c r="J84" s="63"/>
      <c r="L84" s="58"/>
      <c r="M84" s="59"/>
      <c r="O84" s="57"/>
      <c r="BL84" s="54"/>
      <c r="BM84" s="55"/>
      <c r="BN84" s="56"/>
      <c r="BO84" s="54"/>
      <c r="BP84" s="55"/>
      <c r="BR84" s="54"/>
      <c r="BS84" s="69"/>
    </row>
    <row r="85" spans="1:71">
      <c r="F85" s="98"/>
      <c r="G85" s="56"/>
      <c r="H85" s="99"/>
      <c r="I85" s="91"/>
      <c r="J85" s="69"/>
      <c r="K85" s="69"/>
      <c r="L85" s="69"/>
      <c r="M85" s="61"/>
      <c r="N85" s="62"/>
      <c r="O85" s="62"/>
      <c r="P85" s="63"/>
      <c r="Q85" s="69"/>
      <c r="R85" s="61"/>
      <c r="S85" s="62"/>
      <c r="T85" s="62"/>
      <c r="U85" s="63"/>
    </row>
    <row r="86" spans="1:71">
      <c r="F86" s="98"/>
      <c r="G86" s="56"/>
      <c r="H86" s="99"/>
      <c r="I86" s="91"/>
      <c r="J86" s="69"/>
      <c r="K86" s="69"/>
      <c r="L86" s="69"/>
      <c r="M86" s="61"/>
      <c r="N86" s="62"/>
      <c r="O86" s="62"/>
      <c r="P86" s="63"/>
      <c r="Q86" s="69"/>
      <c r="R86" s="61"/>
      <c r="S86" s="62"/>
      <c r="T86" s="62"/>
      <c r="U86" s="63"/>
    </row>
    <row r="87" spans="1:71">
      <c r="F87" s="98"/>
      <c r="G87" s="56"/>
      <c r="H87" s="99"/>
      <c r="I87" s="91"/>
      <c r="J87" s="69"/>
      <c r="K87" s="69"/>
      <c r="L87" s="69"/>
      <c r="M87" s="61"/>
      <c r="N87" s="62"/>
      <c r="O87" s="62"/>
      <c r="P87" s="63"/>
      <c r="Q87" s="69"/>
      <c r="R87" s="61"/>
      <c r="S87" s="62"/>
      <c r="T87" s="62"/>
      <c r="U87" s="63"/>
    </row>
    <row r="88" spans="1:71">
      <c r="F88" s="98"/>
      <c r="G88" s="56"/>
      <c r="H88" s="99"/>
      <c r="I88" s="91"/>
      <c r="J88" s="69"/>
      <c r="K88" s="69"/>
      <c r="L88" s="69"/>
      <c r="M88" s="61"/>
      <c r="N88" s="62"/>
      <c r="O88" s="62"/>
      <c r="P88" s="63"/>
      <c r="Q88" s="69"/>
      <c r="R88" s="61"/>
      <c r="S88" s="62"/>
      <c r="T88" s="62"/>
      <c r="U88" s="63"/>
    </row>
    <row r="89" spans="1:71">
      <c r="F89" s="98"/>
      <c r="G89" s="56"/>
      <c r="H89" s="99"/>
      <c r="I89" s="91"/>
      <c r="J89" s="69"/>
      <c r="K89" s="69"/>
      <c r="L89" s="69"/>
      <c r="M89" s="61"/>
      <c r="N89" s="62"/>
      <c r="O89" s="62"/>
      <c r="P89" s="63"/>
      <c r="Q89" s="69"/>
      <c r="R89" s="61"/>
      <c r="S89" s="62"/>
      <c r="T89" s="62"/>
      <c r="U89" s="63"/>
    </row>
    <row r="90" spans="1:71">
      <c r="I90" s="69"/>
      <c r="J90" s="69"/>
      <c r="K90" s="69"/>
      <c r="L90" s="69"/>
      <c r="M90" s="61"/>
      <c r="N90" s="62"/>
      <c r="O90" s="62"/>
      <c r="P90" s="63"/>
      <c r="Q90" s="69"/>
      <c r="R90" s="61"/>
      <c r="S90" s="62"/>
      <c r="T90" s="62"/>
      <c r="U90" s="63"/>
    </row>
    <row r="91" spans="1:71">
      <c r="I91" s="69"/>
      <c r="J91" s="69"/>
      <c r="K91" s="69"/>
      <c r="L91" s="69"/>
      <c r="M91" s="61"/>
      <c r="N91" s="62"/>
      <c r="O91" s="62"/>
      <c r="P91" s="63"/>
      <c r="Q91" s="69"/>
      <c r="R91" s="61"/>
      <c r="S91" s="62"/>
      <c r="T91" s="62"/>
      <c r="U91" s="63"/>
    </row>
    <row r="92" spans="1:71">
      <c r="I92" s="69"/>
      <c r="J92" s="69"/>
      <c r="K92" s="69"/>
      <c r="L92" s="69"/>
      <c r="M92" s="61"/>
      <c r="N92" s="62"/>
      <c r="O92" s="62"/>
      <c r="P92" s="63"/>
      <c r="Q92" s="69"/>
      <c r="R92" s="61"/>
      <c r="S92" s="62"/>
      <c r="T92" s="62"/>
      <c r="U92" s="63"/>
    </row>
    <row r="93" spans="1:71">
      <c r="I93" s="69"/>
      <c r="J93" s="69"/>
      <c r="K93" s="69"/>
      <c r="L93" s="69"/>
      <c r="M93" s="61"/>
      <c r="N93" s="62"/>
      <c r="O93" s="62"/>
      <c r="P93" s="63"/>
      <c r="Q93" s="69"/>
      <c r="R93" s="61"/>
      <c r="S93" s="62"/>
      <c r="T93" s="62"/>
      <c r="U93" s="63"/>
    </row>
    <row r="94" spans="1:71">
      <c r="I94" s="69"/>
      <c r="J94" s="69"/>
      <c r="K94" s="69"/>
      <c r="L94" s="69"/>
      <c r="M94" s="61"/>
      <c r="N94" s="62"/>
      <c r="O94" s="62"/>
      <c r="P94" s="63"/>
      <c r="Q94" s="69"/>
      <c r="R94" s="61"/>
      <c r="S94" s="62"/>
      <c r="T94" s="62"/>
      <c r="U94" s="63"/>
    </row>
    <row r="95" spans="1:71">
      <c r="I95" s="69"/>
      <c r="J95" s="69"/>
      <c r="K95" s="69"/>
      <c r="L95" s="69"/>
      <c r="M95" s="61"/>
      <c r="N95" s="62"/>
      <c r="O95" s="62"/>
      <c r="P95" s="63"/>
      <c r="Q95" s="69"/>
      <c r="R95" s="61"/>
      <c r="S95" s="62"/>
      <c r="T95" s="62"/>
      <c r="U95" s="63"/>
    </row>
    <row r="96" spans="1:71">
      <c r="I96" s="69"/>
      <c r="J96" s="69"/>
      <c r="K96" s="69"/>
      <c r="L96" s="69"/>
      <c r="M96" s="61"/>
      <c r="N96" s="62"/>
      <c r="O96" s="62"/>
      <c r="P96" s="63"/>
      <c r="Q96" s="69"/>
      <c r="R96" s="61"/>
      <c r="S96" s="62"/>
      <c r="T96" s="62"/>
      <c r="U96" s="63"/>
    </row>
    <row r="97" spans="9:21">
      <c r="I97" s="69"/>
      <c r="J97" s="69"/>
      <c r="K97" s="69"/>
      <c r="L97" s="69"/>
      <c r="M97" s="61"/>
      <c r="N97" s="62"/>
      <c r="O97" s="62"/>
      <c r="P97" s="63"/>
      <c r="Q97" s="69"/>
      <c r="R97" s="61"/>
      <c r="S97" s="62"/>
      <c r="T97" s="62"/>
      <c r="U97" s="63"/>
    </row>
    <row r="98" spans="9:21">
      <c r="I98" s="69"/>
      <c r="J98" s="69"/>
      <c r="K98" s="69"/>
      <c r="L98" s="69"/>
      <c r="M98" s="61"/>
      <c r="N98" s="62"/>
      <c r="O98" s="62"/>
      <c r="P98" s="63"/>
      <c r="Q98" s="69"/>
      <c r="R98" s="61"/>
      <c r="S98" s="62"/>
      <c r="T98" s="62"/>
      <c r="U98" s="63"/>
    </row>
    <row r="99" spans="9:21">
      <c r="I99" s="69"/>
      <c r="J99" s="69"/>
      <c r="K99" s="69"/>
      <c r="L99" s="69"/>
      <c r="M99" s="61"/>
      <c r="N99" s="62"/>
      <c r="O99" s="62"/>
      <c r="P99" s="63"/>
      <c r="Q99" s="69"/>
      <c r="R99" s="61"/>
      <c r="S99" s="62"/>
      <c r="T99" s="62"/>
      <c r="U99" s="63"/>
    </row>
    <row r="100" spans="9:21">
      <c r="I100" s="69"/>
      <c r="J100" s="69"/>
      <c r="K100" s="69"/>
      <c r="L100" s="69"/>
      <c r="M100" s="61"/>
      <c r="N100" s="62"/>
      <c r="O100" s="62"/>
      <c r="P100" s="63"/>
      <c r="Q100" s="69"/>
      <c r="R100" s="61"/>
      <c r="S100" s="62"/>
      <c r="T100" s="62"/>
      <c r="U100" s="63"/>
    </row>
    <row r="101" spans="9:21">
      <c r="I101" s="69"/>
      <c r="J101" s="69"/>
      <c r="K101" s="69"/>
      <c r="L101" s="69"/>
      <c r="M101" s="61"/>
      <c r="N101" s="62"/>
      <c r="O101" s="62"/>
      <c r="P101" s="63"/>
      <c r="Q101" s="69"/>
      <c r="R101" s="61"/>
      <c r="S101" s="62"/>
      <c r="T101" s="62"/>
      <c r="U101" s="63"/>
    </row>
    <row r="102" spans="9:21">
      <c r="I102" s="69"/>
      <c r="J102" s="69"/>
      <c r="K102" s="69"/>
      <c r="L102" s="69"/>
      <c r="M102" s="61"/>
      <c r="N102" s="62"/>
      <c r="O102" s="62"/>
      <c r="P102" s="63"/>
      <c r="Q102" s="69"/>
      <c r="R102" s="61"/>
      <c r="S102" s="62"/>
      <c r="T102" s="62"/>
      <c r="U102" s="63"/>
    </row>
    <row r="103" spans="9:21">
      <c r="I103" s="69"/>
      <c r="J103" s="69"/>
      <c r="K103" s="69"/>
      <c r="L103" s="69"/>
      <c r="M103" s="61"/>
      <c r="N103" s="62"/>
      <c r="O103" s="62"/>
      <c r="P103" s="63"/>
      <c r="Q103" s="69"/>
      <c r="R103" s="61"/>
      <c r="S103" s="62"/>
      <c r="T103" s="62"/>
      <c r="U103" s="63"/>
    </row>
    <row r="104" spans="9:21">
      <c r="I104" s="69"/>
      <c r="J104" s="69"/>
      <c r="K104" s="69"/>
      <c r="L104" s="69"/>
      <c r="M104" s="61"/>
      <c r="N104" s="62"/>
      <c r="O104" s="62"/>
      <c r="P104" s="63"/>
      <c r="Q104" s="69"/>
      <c r="R104" s="61"/>
      <c r="S104" s="62"/>
      <c r="T104" s="62"/>
      <c r="U104" s="63"/>
    </row>
    <row r="105" spans="9:21">
      <c r="I105" s="69"/>
      <c r="J105" s="69"/>
      <c r="K105" s="69"/>
      <c r="L105" s="69"/>
      <c r="M105" s="61"/>
      <c r="N105" s="62"/>
      <c r="O105" s="62"/>
      <c r="P105" s="63"/>
      <c r="Q105" s="69"/>
      <c r="R105" s="61"/>
      <c r="S105" s="62"/>
      <c r="T105" s="62"/>
      <c r="U105" s="63"/>
    </row>
    <row r="106" spans="9:21">
      <c r="I106" s="69"/>
      <c r="J106" s="69"/>
      <c r="K106" s="69"/>
      <c r="L106" s="69"/>
      <c r="M106" s="61"/>
      <c r="N106" s="62"/>
      <c r="O106" s="62"/>
      <c r="P106" s="63"/>
      <c r="Q106" s="69"/>
      <c r="R106" s="61"/>
      <c r="S106" s="62"/>
      <c r="T106" s="62"/>
      <c r="U106" s="63"/>
    </row>
    <row r="107" spans="9:21">
      <c r="I107" s="69"/>
      <c r="J107" s="69"/>
      <c r="K107" s="69"/>
      <c r="L107" s="69"/>
      <c r="M107" s="61"/>
      <c r="N107" s="62"/>
      <c r="O107" s="62"/>
      <c r="P107" s="63"/>
      <c r="Q107" s="69"/>
      <c r="R107" s="61"/>
      <c r="S107" s="62"/>
      <c r="T107" s="62"/>
      <c r="U107" s="63"/>
    </row>
    <row r="108" spans="9:21">
      <c r="I108" s="69"/>
      <c r="J108" s="69"/>
      <c r="K108" s="69"/>
      <c r="L108" s="69"/>
      <c r="M108" s="61"/>
      <c r="N108" s="62"/>
      <c r="O108" s="62"/>
      <c r="P108" s="63"/>
      <c r="Q108" s="69"/>
      <c r="R108" s="61"/>
      <c r="S108" s="62"/>
      <c r="T108" s="62"/>
      <c r="U108" s="63"/>
    </row>
    <row r="109" spans="9:21">
      <c r="I109" s="69"/>
      <c r="J109" s="69"/>
      <c r="K109" s="69"/>
      <c r="L109" s="69"/>
      <c r="M109" s="61"/>
      <c r="N109" s="62"/>
      <c r="O109" s="62"/>
      <c r="P109" s="63"/>
      <c r="Q109" s="69"/>
      <c r="R109" s="61"/>
      <c r="S109" s="62"/>
      <c r="T109" s="62"/>
      <c r="U109" s="63"/>
    </row>
    <row r="110" spans="9:21">
      <c r="I110" s="69"/>
      <c r="J110" s="69"/>
      <c r="K110" s="69"/>
      <c r="L110" s="69"/>
      <c r="M110" s="61"/>
      <c r="N110" s="62"/>
      <c r="O110" s="62"/>
      <c r="P110" s="63"/>
      <c r="Q110" s="69"/>
      <c r="R110" s="61"/>
      <c r="S110" s="62"/>
      <c r="T110" s="62"/>
      <c r="U110" s="63"/>
    </row>
    <row r="111" spans="9:21">
      <c r="I111" s="69"/>
      <c r="J111" s="69"/>
      <c r="K111" s="69"/>
      <c r="L111" s="69"/>
      <c r="M111" s="61"/>
      <c r="N111" s="62"/>
      <c r="O111" s="62"/>
      <c r="P111" s="63"/>
      <c r="Q111" s="69"/>
      <c r="R111" s="61"/>
      <c r="S111" s="62"/>
      <c r="T111" s="62"/>
      <c r="U111" s="63"/>
    </row>
    <row r="112" spans="9:21">
      <c r="I112" s="69"/>
      <c r="J112" s="69"/>
      <c r="K112" s="69"/>
      <c r="L112" s="69"/>
      <c r="M112" s="61"/>
      <c r="N112" s="62"/>
      <c r="O112" s="62"/>
      <c r="P112" s="63"/>
      <c r="Q112" s="69"/>
      <c r="R112" s="61"/>
      <c r="S112" s="62"/>
      <c r="T112" s="62"/>
      <c r="U112" s="63"/>
    </row>
    <row r="113" spans="9:21">
      <c r="I113" s="69"/>
      <c r="J113" s="69"/>
      <c r="K113" s="69"/>
      <c r="L113" s="69"/>
      <c r="M113" s="61"/>
      <c r="N113" s="62"/>
      <c r="O113" s="62"/>
      <c r="P113" s="63"/>
      <c r="Q113" s="69"/>
      <c r="R113" s="61"/>
      <c r="S113" s="62"/>
      <c r="T113" s="62"/>
      <c r="U113" s="63"/>
    </row>
    <row r="114" spans="9:21">
      <c r="I114" s="69"/>
      <c r="J114" s="69"/>
      <c r="K114" s="69"/>
      <c r="L114" s="69"/>
      <c r="M114" s="61"/>
      <c r="N114" s="62"/>
      <c r="O114" s="62"/>
      <c r="P114" s="63"/>
      <c r="Q114" s="69"/>
      <c r="R114" s="61"/>
      <c r="S114" s="62"/>
      <c r="T114" s="62"/>
      <c r="U114" s="63"/>
    </row>
    <row r="115" spans="9:21">
      <c r="I115" s="69"/>
      <c r="J115" s="69"/>
      <c r="K115" s="69"/>
      <c r="L115" s="69"/>
      <c r="M115" s="61"/>
      <c r="N115" s="62"/>
      <c r="O115" s="62"/>
      <c r="P115" s="63"/>
      <c r="Q115" s="69"/>
      <c r="R115" s="61"/>
      <c r="S115" s="62"/>
      <c r="T115" s="62"/>
      <c r="U115" s="63"/>
    </row>
    <row r="116" spans="9:21">
      <c r="I116" s="69"/>
      <c r="J116" s="69"/>
      <c r="K116" s="69"/>
      <c r="L116" s="69"/>
      <c r="M116" s="61"/>
      <c r="N116" s="62"/>
      <c r="O116" s="62"/>
      <c r="P116" s="63"/>
      <c r="Q116" s="69"/>
      <c r="R116" s="61"/>
      <c r="S116" s="62"/>
      <c r="T116" s="62"/>
      <c r="U116" s="63"/>
    </row>
    <row r="117" spans="9:21">
      <c r="I117" s="69"/>
      <c r="J117" s="69"/>
      <c r="K117" s="69"/>
      <c r="L117" s="69"/>
      <c r="M117" s="61"/>
      <c r="N117" s="62"/>
      <c r="O117" s="62"/>
      <c r="P117" s="63"/>
      <c r="Q117" s="69"/>
      <c r="R117" s="61"/>
      <c r="S117" s="62"/>
      <c r="T117" s="62"/>
      <c r="U117" s="63"/>
    </row>
    <row r="118" spans="9:21">
      <c r="I118" s="69"/>
      <c r="J118" s="69"/>
      <c r="K118" s="69"/>
      <c r="L118" s="69"/>
      <c r="M118" s="61"/>
      <c r="N118" s="62"/>
      <c r="O118" s="62"/>
      <c r="P118" s="63"/>
      <c r="Q118" s="69"/>
      <c r="R118" s="61"/>
      <c r="S118" s="62"/>
      <c r="T118" s="62"/>
      <c r="U118" s="63"/>
    </row>
    <row r="119" spans="9:21">
      <c r="I119" s="69"/>
      <c r="J119" s="69"/>
      <c r="K119" s="69"/>
      <c r="L119" s="69"/>
      <c r="M119" s="61"/>
      <c r="N119" s="62"/>
      <c r="O119" s="62"/>
      <c r="P119" s="63"/>
      <c r="Q119" s="69"/>
      <c r="R119" s="61"/>
      <c r="S119" s="62"/>
      <c r="T119" s="62"/>
      <c r="U119" s="63"/>
    </row>
    <row r="120" spans="9:21">
      <c r="I120" s="69"/>
      <c r="J120" s="69"/>
      <c r="K120" s="69"/>
      <c r="L120" s="69"/>
      <c r="M120" s="61"/>
      <c r="N120" s="62"/>
      <c r="O120" s="62"/>
      <c r="P120" s="63"/>
      <c r="Q120" s="69"/>
      <c r="R120" s="61"/>
      <c r="S120" s="62"/>
      <c r="T120" s="62"/>
      <c r="U120" s="63"/>
    </row>
    <row r="121" spans="9:21">
      <c r="I121" s="69"/>
      <c r="J121" s="69"/>
      <c r="K121" s="69"/>
      <c r="L121" s="69"/>
      <c r="M121" s="61"/>
      <c r="N121" s="62"/>
      <c r="O121" s="62"/>
      <c r="P121" s="63"/>
      <c r="Q121" s="69"/>
      <c r="R121" s="61"/>
      <c r="S121" s="62"/>
      <c r="T121" s="62"/>
      <c r="U121" s="63"/>
    </row>
    <row r="122" spans="9:21">
      <c r="I122" s="69"/>
      <c r="J122" s="69"/>
      <c r="K122" s="69"/>
      <c r="L122" s="69"/>
      <c r="M122" s="61"/>
      <c r="N122" s="62"/>
      <c r="O122" s="62"/>
      <c r="P122" s="63"/>
      <c r="Q122" s="69"/>
      <c r="R122" s="61"/>
      <c r="S122" s="62"/>
      <c r="T122" s="62"/>
      <c r="U122" s="63"/>
    </row>
    <row r="123" spans="9:21">
      <c r="I123" s="69"/>
      <c r="J123" s="69"/>
      <c r="K123" s="69"/>
      <c r="L123" s="69"/>
      <c r="M123" s="61"/>
      <c r="N123" s="62"/>
      <c r="O123" s="62"/>
      <c r="P123" s="63"/>
      <c r="Q123" s="69"/>
      <c r="R123" s="61"/>
      <c r="S123" s="62"/>
      <c r="T123" s="62"/>
      <c r="U123" s="63"/>
    </row>
    <row r="124" spans="9:21">
      <c r="I124" s="69"/>
      <c r="J124" s="69"/>
      <c r="K124" s="69"/>
      <c r="L124" s="69"/>
      <c r="M124" s="61"/>
      <c r="N124" s="62"/>
      <c r="O124" s="62"/>
      <c r="P124" s="63"/>
      <c r="Q124" s="69"/>
      <c r="R124" s="61"/>
      <c r="S124" s="62"/>
      <c r="T124" s="62"/>
      <c r="U124" s="63"/>
    </row>
    <row r="125" spans="9:21">
      <c r="I125" s="69"/>
      <c r="J125" s="69"/>
      <c r="K125" s="69"/>
      <c r="L125" s="69"/>
      <c r="M125" s="61"/>
      <c r="N125" s="62"/>
      <c r="O125" s="62"/>
      <c r="P125" s="63"/>
      <c r="Q125" s="69"/>
      <c r="R125" s="61"/>
      <c r="S125" s="62"/>
      <c r="T125" s="62"/>
      <c r="U125" s="63"/>
    </row>
    <row r="126" spans="9:21">
      <c r="I126" s="69"/>
      <c r="J126" s="69"/>
      <c r="K126" s="69"/>
      <c r="L126" s="69"/>
      <c r="M126" s="61"/>
      <c r="N126" s="62"/>
      <c r="O126" s="62"/>
      <c r="P126" s="63"/>
      <c r="Q126" s="69"/>
      <c r="R126" s="61"/>
      <c r="S126" s="62"/>
      <c r="T126" s="62"/>
      <c r="U126" s="63"/>
    </row>
    <row r="127" spans="9:21">
      <c r="I127" s="69"/>
      <c r="J127" s="69"/>
      <c r="K127" s="69"/>
      <c r="L127" s="69"/>
      <c r="M127" s="61"/>
      <c r="N127" s="62"/>
      <c r="O127" s="62"/>
      <c r="P127" s="63"/>
      <c r="Q127" s="69"/>
      <c r="R127" s="61"/>
      <c r="S127" s="62"/>
      <c r="T127" s="62"/>
      <c r="U127" s="63"/>
    </row>
    <row r="128" spans="9:21">
      <c r="I128" s="69"/>
      <c r="J128" s="69"/>
      <c r="K128" s="69"/>
      <c r="L128" s="69"/>
      <c r="M128" s="61"/>
      <c r="N128" s="62"/>
      <c r="O128" s="62"/>
      <c r="P128" s="63"/>
      <c r="Q128" s="69"/>
      <c r="R128" s="61"/>
      <c r="S128" s="62"/>
      <c r="T128" s="62"/>
      <c r="U128" s="63"/>
    </row>
    <row r="129" spans="9:21">
      <c r="I129" s="69"/>
      <c r="J129" s="69"/>
      <c r="K129" s="69"/>
      <c r="L129" s="69"/>
      <c r="M129" s="61"/>
      <c r="N129" s="62"/>
      <c r="O129" s="62"/>
      <c r="P129" s="63"/>
      <c r="Q129" s="69"/>
      <c r="R129" s="61"/>
      <c r="S129" s="62"/>
      <c r="T129" s="62"/>
      <c r="U129" s="63"/>
    </row>
    <row r="130" spans="9:21">
      <c r="I130" s="69"/>
      <c r="J130" s="69"/>
      <c r="K130" s="69"/>
      <c r="L130" s="69"/>
      <c r="M130" s="61"/>
      <c r="N130" s="62"/>
      <c r="O130" s="62"/>
      <c r="P130" s="63"/>
      <c r="Q130" s="69"/>
      <c r="R130" s="61"/>
      <c r="S130" s="62"/>
      <c r="T130" s="62"/>
      <c r="U130" s="63"/>
    </row>
    <row r="131" spans="9:21">
      <c r="I131" s="69"/>
      <c r="J131" s="69"/>
      <c r="K131" s="69"/>
      <c r="L131" s="69"/>
      <c r="M131" s="61"/>
      <c r="N131" s="62"/>
      <c r="O131" s="62"/>
      <c r="P131" s="63"/>
      <c r="Q131" s="69"/>
      <c r="R131" s="61"/>
      <c r="S131" s="62"/>
      <c r="T131" s="62"/>
      <c r="U131" s="63"/>
    </row>
    <row r="132" spans="9:21">
      <c r="I132" s="69"/>
      <c r="J132" s="69"/>
      <c r="K132" s="69"/>
      <c r="L132" s="69"/>
      <c r="M132" s="61"/>
      <c r="N132" s="62"/>
      <c r="O132" s="62"/>
      <c r="P132" s="63"/>
      <c r="Q132" s="69"/>
      <c r="R132" s="61"/>
      <c r="S132" s="62"/>
      <c r="T132" s="62"/>
      <c r="U132" s="63"/>
    </row>
    <row r="133" spans="9:21">
      <c r="I133" s="69"/>
      <c r="J133" s="69"/>
      <c r="K133" s="69"/>
      <c r="L133" s="69"/>
      <c r="M133" s="61"/>
      <c r="N133" s="62"/>
      <c r="O133" s="62"/>
      <c r="P133" s="63"/>
      <c r="Q133" s="69"/>
      <c r="R133" s="61"/>
      <c r="S133" s="62"/>
      <c r="T133" s="62"/>
      <c r="U133" s="63"/>
    </row>
    <row r="134" spans="9:21">
      <c r="I134" s="69"/>
      <c r="J134" s="69"/>
      <c r="K134" s="69"/>
      <c r="L134" s="69"/>
      <c r="M134" s="61"/>
      <c r="N134" s="62"/>
      <c r="O134" s="62"/>
      <c r="P134" s="63"/>
      <c r="Q134" s="69"/>
      <c r="R134" s="61"/>
      <c r="S134" s="62"/>
      <c r="T134" s="62"/>
      <c r="U134" s="63"/>
    </row>
    <row r="135" spans="9:21">
      <c r="I135" s="69"/>
      <c r="J135" s="69"/>
      <c r="K135" s="69"/>
      <c r="L135" s="69"/>
      <c r="M135" s="61"/>
      <c r="N135" s="62"/>
      <c r="O135" s="62"/>
      <c r="P135" s="63"/>
      <c r="Q135" s="69"/>
      <c r="R135" s="61"/>
      <c r="S135" s="62"/>
      <c r="T135" s="62"/>
      <c r="U135" s="63"/>
    </row>
    <row r="136" spans="9:21">
      <c r="I136" s="69"/>
      <c r="J136" s="69"/>
      <c r="K136" s="69"/>
      <c r="L136" s="69"/>
      <c r="M136" s="61"/>
      <c r="N136" s="62"/>
      <c r="O136" s="62"/>
      <c r="P136" s="63"/>
      <c r="Q136" s="69"/>
      <c r="R136" s="61"/>
      <c r="S136" s="62"/>
      <c r="T136" s="62"/>
      <c r="U136" s="63"/>
    </row>
    <row r="137" spans="9:21">
      <c r="I137" s="69"/>
      <c r="J137" s="69"/>
      <c r="K137" s="69"/>
      <c r="L137" s="69"/>
      <c r="M137" s="61"/>
      <c r="N137" s="62"/>
      <c r="O137" s="62"/>
      <c r="P137" s="63"/>
      <c r="Q137" s="69"/>
      <c r="R137" s="61"/>
      <c r="S137" s="62"/>
      <c r="T137" s="62"/>
      <c r="U137" s="63"/>
    </row>
    <row r="138" spans="9:21">
      <c r="I138" s="69"/>
      <c r="J138" s="69"/>
      <c r="K138" s="69"/>
      <c r="L138" s="69"/>
      <c r="M138" s="61"/>
      <c r="N138" s="62"/>
      <c r="O138" s="62"/>
      <c r="P138" s="63"/>
      <c r="Q138" s="69"/>
      <c r="R138" s="61"/>
      <c r="S138" s="62"/>
      <c r="T138" s="62"/>
      <c r="U138" s="63"/>
    </row>
    <row r="139" spans="9:21">
      <c r="I139" s="69"/>
      <c r="J139" s="69"/>
      <c r="K139" s="69"/>
      <c r="L139" s="69"/>
      <c r="M139" s="61"/>
      <c r="N139" s="62"/>
      <c r="O139" s="62"/>
      <c r="P139" s="63"/>
      <c r="Q139" s="69"/>
      <c r="R139" s="61"/>
      <c r="S139" s="62"/>
      <c r="T139" s="62"/>
      <c r="U139" s="63"/>
    </row>
    <row r="140" spans="9:21">
      <c r="I140" s="69"/>
      <c r="J140" s="69"/>
      <c r="K140" s="69"/>
      <c r="L140" s="69"/>
      <c r="M140" s="61"/>
      <c r="N140" s="62"/>
      <c r="O140" s="62"/>
      <c r="P140" s="63"/>
      <c r="Q140" s="69"/>
      <c r="R140" s="61"/>
      <c r="S140" s="62"/>
      <c r="T140" s="62"/>
      <c r="U140" s="63"/>
    </row>
    <row r="141" spans="9:21">
      <c r="I141" s="69"/>
      <c r="J141" s="69"/>
      <c r="K141" s="69"/>
      <c r="L141" s="69"/>
      <c r="M141" s="61"/>
      <c r="N141" s="62"/>
      <c r="O141" s="62"/>
      <c r="P141" s="63"/>
      <c r="Q141" s="69"/>
      <c r="R141" s="61"/>
      <c r="S141" s="62"/>
      <c r="T141" s="62"/>
      <c r="U141" s="63"/>
    </row>
    <row r="142" spans="9:21">
      <c r="I142" s="69"/>
      <c r="J142" s="69"/>
      <c r="K142" s="69"/>
      <c r="L142" s="69"/>
      <c r="M142" s="61"/>
      <c r="N142" s="62"/>
      <c r="O142" s="62"/>
      <c r="P142" s="63"/>
      <c r="Q142" s="69"/>
      <c r="R142" s="61"/>
      <c r="S142" s="62"/>
      <c r="T142" s="62"/>
      <c r="U142" s="63"/>
    </row>
    <row r="143" spans="9:21">
      <c r="I143" s="69"/>
      <c r="J143" s="69"/>
      <c r="K143" s="69"/>
      <c r="L143" s="69"/>
      <c r="M143" s="61"/>
      <c r="N143" s="62"/>
      <c r="O143" s="62"/>
      <c r="P143" s="63"/>
      <c r="Q143" s="69"/>
      <c r="R143" s="61"/>
      <c r="S143" s="62"/>
      <c r="T143" s="62"/>
      <c r="U143" s="63"/>
    </row>
    <row r="144" spans="9:21">
      <c r="I144" s="69"/>
      <c r="J144" s="69"/>
      <c r="K144" s="69"/>
      <c r="L144" s="69"/>
      <c r="M144" s="61"/>
      <c r="N144" s="62"/>
      <c r="O144" s="62"/>
      <c r="P144" s="63"/>
      <c r="Q144" s="69"/>
      <c r="R144" s="61"/>
      <c r="S144" s="62"/>
      <c r="T144" s="62"/>
      <c r="U144" s="63"/>
    </row>
    <row r="145" spans="9:21">
      <c r="I145" s="69"/>
      <c r="J145" s="69"/>
      <c r="K145" s="69"/>
      <c r="L145" s="69"/>
      <c r="M145" s="61"/>
      <c r="N145" s="62"/>
      <c r="O145" s="62"/>
      <c r="P145" s="63"/>
      <c r="Q145" s="69"/>
      <c r="R145" s="61"/>
      <c r="S145" s="62"/>
      <c r="T145" s="62"/>
      <c r="U145" s="63"/>
    </row>
    <row r="146" spans="9:21">
      <c r="I146" s="69"/>
      <c r="J146" s="69"/>
      <c r="K146" s="69"/>
      <c r="L146" s="69"/>
      <c r="M146" s="61"/>
      <c r="N146" s="62"/>
      <c r="O146" s="62"/>
      <c r="P146" s="63"/>
      <c r="Q146" s="69"/>
      <c r="R146" s="61"/>
      <c r="S146" s="62"/>
      <c r="T146" s="62"/>
      <c r="U146" s="63"/>
    </row>
    <row r="147" spans="9:21">
      <c r="I147" s="69"/>
      <c r="J147" s="69"/>
      <c r="K147" s="69"/>
      <c r="L147" s="69"/>
      <c r="M147" s="61"/>
      <c r="N147" s="62"/>
      <c r="O147" s="62"/>
      <c r="P147" s="63"/>
      <c r="Q147" s="69"/>
      <c r="R147" s="61"/>
      <c r="S147" s="62"/>
      <c r="T147" s="62"/>
      <c r="U147" s="63"/>
    </row>
    <row r="148" spans="9:21">
      <c r="I148" s="69"/>
      <c r="J148" s="69"/>
      <c r="K148" s="69"/>
      <c r="L148" s="69"/>
      <c r="M148" s="61"/>
      <c r="N148" s="62"/>
      <c r="O148" s="62"/>
      <c r="P148" s="63"/>
      <c r="Q148" s="69"/>
      <c r="R148" s="61"/>
      <c r="S148" s="62"/>
      <c r="T148" s="62"/>
      <c r="U148" s="63"/>
    </row>
    <row r="149" spans="9:21">
      <c r="I149" s="69"/>
      <c r="J149" s="69"/>
      <c r="K149" s="69"/>
      <c r="L149" s="69"/>
      <c r="M149" s="61"/>
      <c r="N149" s="62"/>
      <c r="O149" s="62"/>
      <c r="P149" s="63"/>
      <c r="Q149" s="69"/>
      <c r="R149" s="61"/>
      <c r="S149" s="62"/>
      <c r="T149" s="62"/>
      <c r="U149" s="63"/>
    </row>
    <row r="150" spans="9:21">
      <c r="I150" s="69"/>
      <c r="J150" s="69"/>
      <c r="K150" s="69"/>
      <c r="L150" s="69"/>
      <c r="M150" s="61"/>
      <c r="N150" s="62"/>
      <c r="O150" s="62"/>
      <c r="P150" s="63"/>
      <c r="Q150" s="69"/>
      <c r="R150" s="61"/>
      <c r="S150" s="62"/>
      <c r="T150" s="62"/>
      <c r="U150" s="63"/>
    </row>
    <row r="151" spans="9:21">
      <c r="I151" s="69"/>
      <c r="J151" s="69"/>
      <c r="K151" s="69"/>
      <c r="L151" s="69"/>
      <c r="M151" s="61"/>
      <c r="N151" s="62"/>
      <c r="O151" s="62"/>
      <c r="P151" s="63"/>
      <c r="Q151" s="69"/>
      <c r="R151" s="61"/>
      <c r="S151" s="62"/>
      <c r="T151" s="62"/>
      <c r="U151" s="63"/>
    </row>
    <row r="152" spans="9:21">
      <c r="I152" s="69"/>
      <c r="J152" s="69"/>
      <c r="K152" s="69"/>
      <c r="L152" s="69"/>
      <c r="M152" s="61"/>
      <c r="N152" s="62"/>
      <c r="O152" s="62"/>
      <c r="P152" s="63"/>
      <c r="Q152" s="69"/>
      <c r="R152" s="61"/>
      <c r="S152" s="62"/>
      <c r="T152" s="62"/>
      <c r="U152" s="63"/>
    </row>
    <row r="153" spans="9:21">
      <c r="I153" s="69"/>
      <c r="J153" s="69"/>
      <c r="K153" s="69"/>
      <c r="L153" s="69"/>
      <c r="M153" s="61"/>
      <c r="N153" s="62"/>
      <c r="O153" s="62"/>
      <c r="P153" s="63"/>
      <c r="Q153" s="69"/>
      <c r="R153" s="61"/>
      <c r="S153" s="62"/>
      <c r="T153" s="62"/>
      <c r="U153" s="63"/>
    </row>
    <row r="154" spans="9:21">
      <c r="I154" s="69"/>
      <c r="J154" s="69"/>
      <c r="K154" s="69"/>
      <c r="L154" s="69"/>
      <c r="M154" s="61"/>
      <c r="N154" s="62"/>
      <c r="O154" s="62"/>
      <c r="P154" s="63"/>
      <c r="Q154" s="69"/>
      <c r="R154" s="61"/>
      <c r="S154" s="62"/>
      <c r="T154" s="62"/>
      <c r="U154" s="63"/>
    </row>
    <row r="155" spans="9:21">
      <c r="I155" s="69"/>
      <c r="J155" s="69"/>
      <c r="K155" s="69"/>
      <c r="L155" s="69"/>
      <c r="M155" s="61"/>
      <c r="N155" s="62"/>
      <c r="O155" s="62"/>
      <c r="P155" s="63"/>
      <c r="Q155" s="69"/>
      <c r="R155" s="61"/>
      <c r="S155" s="62"/>
      <c r="T155" s="62"/>
      <c r="U155" s="63"/>
    </row>
    <row r="156" spans="9:21">
      <c r="I156" s="69"/>
      <c r="J156" s="69"/>
      <c r="K156" s="69"/>
      <c r="L156" s="69"/>
      <c r="M156" s="61"/>
      <c r="N156" s="62"/>
      <c r="O156" s="62"/>
      <c r="P156" s="63"/>
      <c r="Q156" s="69"/>
      <c r="R156" s="61"/>
      <c r="S156" s="62"/>
      <c r="T156" s="62"/>
      <c r="U156" s="63"/>
    </row>
    <row r="157" spans="9:21">
      <c r="I157" s="69"/>
      <c r="J157" s="69"/>
      <c r="K157" s="69"/>
      <c r="L157" s="69"/>
      <c r="M157" s="61"/>
      <c r="N157" s="62"/>
      <c r="O157" s="62"/>
      <c r="P157" s="63"/>
      <c r="Q157" s="69"/>
      <c r="R157" s="61"/>
      <c r="S157" s="62"/>
      <c r="T157" s="62"/>
      <c r="U157" s="63"/>
    </row>
    <row r="158" spans="9:21">
      <c r="I158" s="69"/>
      <c r="J158" s="69"/>
      <c r="K158" s="69"/>
      <c r="L158" s="69"/>
      <c r="M158" s="61"/>
      <c r="N158" s="62"/>
      <c r="O158" s="62"/>
      <c r="P158" s="63"/>
      <c r="Q158" s="69"/>
      <c r="R158" s="61"/>
      <c r="S158" s="62"/>
      <c r="T158" s="62"/>
      <c r="U158" s="63"/>
    </row>
    <row r="159" spans="9:21">
      <c r="I159" s="69"/>
      <c r="J159" s="69"/>
      <c r="K159" s="69"/>
      <c r="L159" s="69"/>
      <c r="M159" s="61"/>
      <c r="N159" s="62"/>
      <c r="O159" s="62"/>
      <c r="P159" s="63"/>
      <c r="Q159" s="69"/>
      <c r="R159" s="61"/>
      <c r="S159" s="62"/>
      <c r="T159" s="62"/>
      <c r="U159" s="63"/>
    </row>
    <row r="160" spans="9:21">
      <c r="I160" s="69"/>
      <c r="J160" s="69"/>
      <c r="K160" s="69"/>
      <c r="L160" s="69"/>
      <c r="M160" s="61"/>
      <c r="N160" s="62"/>
      <c r="O160" s="62"/>
      <c r="P160" s="63"/>
      <c r="Q160" s="69"/>
      <c r="R160" s="61"/>
      <c r="S160" s="62"/>
      <c r="T160" s="62"/>
      <c r="U160" s="63"/>
    </row>
    <row r="161" spans="9:21">
      <c r="I161" s="69"/>
      <c r="J161" s="69"/>
      <c r="K161" s="69"/>
      <c r="L161" s="69"/>
      <c r="M161" s="61"/>
      <c r="N161" s="62"/>
      <c r="O161" s="62"/>
      <c r="P161" s="63"/>
      <c r="Q161" s="69"/>
      <c r="R161" s="61"/>
      <c r="S161" s="62"/>
      <c r="T161" s="62"/>
      <c r="U161" s="63"/>
    </row>
    <row r="162" spans="9:21">
      <c r="I162" s="69"/>
      <c r="J162" s="69"/>
      <c r="K162" s="69"/>
      <c r="L162" s="69"/>
      <c r="M162" s="61"/>
      <c r="N162" s="62"/>
      <c r="O162" s="62"/>
      <c r="P162" s="63"/>
      <c r="Q162" s="69"/>
      <c r="R162" s="61"/>
      <c r="S162" s="62"/>
      <c r="T162" s="62"/>
      <c r="U162" s="63"/>
    </row>
    <row r="163" spans="9:21">
      <c r="I163" s="69"/>
      <c r="J163" s="69"/>
      <c r="K163" s="69"/>
      <c r="L163" s="69"/>
      <c r="M163" s="61"/>
      <c r="N163" s="62"/>
      <c r="O163" s="62"/>
      <c r="P163" s="63"/>
      <c r="Q163" s="69"/>
      <c r="R163" s="61"/>
      <c r="S163" s="62"/>
      <c r="T163" s="62"/>
      <c r="U163" s="63"/>
    </row>
    <row r="164" spans="9:21">
      <c r="I164" s="69"/>
      <c r="J164" s="69"/>
      <c r="K164" s="69"/>
      <c r="L164" s="69"/>
      <c r="M164" s="61"/>
      <c r="N164" s="62"/>
      <c r="O164" s="62"/>
      <c r="P164" s="63"/>
      <c r="Q164" s="69"/>
      <c r="R164" s="61"/>
      <c r="S164" s="62"/>
      <c r="T164" s="62"/>
      <c r="U164" s="63"/>
    </row>
    <row r="165" spans="9:21">
      <c r="I165" s="69"/>
      <c r="J165" s="69"/>
      <c r="K165" s="69"/>
      <c r="L165" s="69"/>
      <c r="M165" s="61"/>
      <c r="N165" s="62"/>
      <c r="O165" s="62"/>
      <c r="P165" s="63"/>
      <c r="Q165" s="69"/>
      <c r="R165" s="61"/>
      <c r="S165" s="62"/>
      <c r="T165" s="62"/>
      <c r="U165" s="63"/>
    </row>
    <row r="166" spans="9:21">
      <c r="I166" s="69"/>
      <c r="J166" s="69"/>
      <c r="K166" s="69"/>
      <c r="L166" s="69"/>
      <c r="M166" s="61"/>
      <c r="N166" s="62"/>
      <c r="O166" s="62"/>
      <c r="P166" s="63"/>
      <c r="Q166" s="69"/>
      <c r="R166" s="61"/>
      <c r="S166" s="62"/>
      <c r="T166" s="62"/>
      <c r="U166" s="63"/>
    </row>
    <row r="167" spans="9:21">
      <c r="I167" s="69"/>
      <c r="J167" s="69"/>
      <c r="K167" s="69"/>
      <c r="L167" s="69"/>
      <c r="M167" s="61"/>
      <c r="N167" s="62"/>
      <c r="O167" s="62"/>
      <c r="P167" s="63"/>
      <c r="Q167" s="69"/>
      <c r="R167" s="61"/>
      <c r="S167" s="62"/>
      <c r="T167" s="62"/>
      <c r="U167" s="63"/>
    </row>
    <row r="168" spans="9:21">
      <c r="I168" s="69"/>
      <c r="J168" s="69"/>
      <c r="K168" s="69"/>
      <c r="L168" s="69"/>
      <c r="M168" s="61"/>
      <c r="N168" s="62"/>
      <c r="O168" s="62"/>
      <c r="P168" s="63"/>
      <c r="Q168" s="69"/>
      <c r="R168" s="61"/>
      <c r="S168" s="62"/>
      <c r="T168" s="62"/>
      <c r="U168" s="63"/>
    </row>
    <row r="169" spans="9:21">
      <c r="I169" s="69"/>
      <c r="J169" s="69"/>
      <c r="K169" s="69"/>
      <c r="L169" s="69"/>
      <c r="M169" s="61"/>
      <c r="N169" s="62"/>
      <c r="O169" s="62"/>
      <c r="P169" s="63"/>
      <c r="Q169" s="69"/>
      <c r="R169" s="61"/>
      <c r="S169" s="62"/>
      <c r="T169" s="62"/>
      <c r="U169" s="63"/>
    </row>
    <row r="170" spans="9:21">
      <c r="I170" s="69"/>
      <c r="J170" s="69"/>
      <c r="K170" s="69"/>
      <c r="L170" s="69"/>
      <c r="M170" s="61"/>
      <c r="N170" s="62"/>
      <c r="O170" s="62"/>
      <c r="P170" s="63"/>
      <c r="Q170" s="69"/>
      <c r="R170" s="61"/>
      <c r="S170" s="62"/>
      <c r="T170" s="62"/>
      <c r="U170" s="63"/>
    </row>
    <row r="171" spans="9:21">
      <c r="I171" s="69"/>
      <c r="J171" s="69"/>
      <c r="K171" s="69"/>
      <c r="L171" s="69"/>
      <c r="M171" s="61"/>
      <c r="N171" s="62"/>
      <c r="O171" s="62"/>
      <c r="P171" s="63"/>
      <c r="Q171" s="69"/>
      <c r="R171" s="61"/>
      <c r="S171" s="62"/>
      <c r="T171" s="62"/>
      <c r="U171" s="63"/>
    </row>
    <row r="172" spans="9:21">
      <c r="I172" s="69"/>
      <c r="J172" s="69"/>
      <c r="K172" s="69"/>
      <c r="L172" s="69"/>
      <c r="M172" s="61"/>
      <c r="N172" s="62"/>
      <c r="O172" s="62"/>
      <c r="P172" s="63"/>
      <c r="Q172" s="69"/>
      <c r="R172" s="61"/>
      <c r="S172" s="62"/>
      <c r="T172" s="62"/>
      <c r="U172" s="63"/>
    </row>
    <row r="173" spans="9:21">
      <c r="I173" s="69"/>
      <c r="J173" s="69"/>
      <c r="K173" s="69"/>
      <c r="L173" s="69"/>
      <c r="M173" s="61"/>
      <c r="N173" s="62"/>
      <c r="O173" s="62"/>
      <c r="P173" s="63"/>
      <c r="Q173" s="69"/>
      <c r="R173" s="61"/>
      <c r="S173" s="62"/>
      <c r="T173" s="62"/>
      <c r="U173" s="63"/>
    </row>
    <row r="174" spans="9:21">
      <c r="I174" s="69"/>
      <c r="J174" s="69"/>
      <c r="K174" s="69"/>
      <c r="L174" s="69"/>
      <c r="M174" s="61"/>
      <c r="N174" s="62"/>
      <c r="O174" s="62"/>
      <c r="P174" s="63"/>
      <c r="Q174" s="69"/>
      <c r="R174" s="61"/>
      <c r="S174" s="62"/>
      <c r="T174" s="62"/>
      <c r="U174" s="63"/>
    </row>
    <row r="175" spans="9:21">
      <c r="I175" s="69"/>
      <c r="J175" s="69"/>
      <c r="K175" s="69"/>
      <c r="L175" s="69"/>
      <c r="M175" s="61"/>
      <c r="N175" s="62"/>
      <c r="O175" s="62"/>
      <c r="P175" s="63"/>
      <c r="Q175" s="69"/>
      <c r="R175" s="61"/>
      <c r="S175" s="62"/>
      <c r="T175" s="62"/>
      <c r="U175" s="63"/>
    </row>
    <row r="176" spans="9:21">
      <c r="I176" s="69"/>
      <c r="J176" s="69"/>
      <c r="K176" s="69"/>
      <c r="L176" s="69"/>
      <c r="M176" s="61"/>
      <c r="N176" s="62"/>
      <c r="O176" s="62"/>
      <c r="P176" s="63"/>
      <c r="Q176" s="69"/>
      <c r="R176" s="61"/>
      <c r="S176" s="62"/>
      <c r="T176" s="62"/>
      <c r="U176" s="63"/>
    </row>
    <row r="177" spans="9:21">
      <c r="I177" s="69"/>
      <c r="J177" s="69"/>
      <c r="K177" s="69"/>
      <c r="L177" s="69"/>
      <c r="M177" s="61"/>
      <c r="N177" s="62"/>
      <c r="O177" s="62"/>
      <c r="P177" s="63"/>
      <c r="Q177" s="69"/>
      <c r="R177" s="61"/>
      <c r="S177" s="62"/>
      <c r="T177" s="62"/>
      <c r="U177" s="63"/>
    </row>
    <row r="178" spans="9:21">
      <c r="I178" s="69"/>
      <c r="J178" s="69"/>
      <c r="K178" s="69"/>
      <c r="L178" s="69"/>
      <c r="M178" s="61"/>
      <c r="N178" s="62"/>
      <c r="O178" s="62"/>
      <c r="P178" s="63"/>
      <c r="Q178" s="69"/>
      <c r="R178" s="61"/>
      <c r="S178" s="62"/>
      <c r="T178" s="62"/>
      <c r="U178" s="63"/>
    </row>
    <row r="179" spans="9:21">
      <c r="I179" s="69"/>
      <c r="J179" s="69"/>
      <c r="K179" s="69"/>
      <c r="L179" s="69"/>
      <c r="M179" s="61"/>
      <c r="N179" s="62"/>
      <c r="O179" s="62"/>
      <c r="P179" s="63"/>
      <c r="Q179" s="69"/>
      <c r="R179" s="61"/>
      <c r="S179" s="62"/>
      <c r="T179" s="62"/>
      <c r="U179" s="63"/>
    </row>
    <row r="180" spans="9:21">
      <c r="I180" s="69"/>
      <c r="J180" s="69"/>
      <c r="K180" s="69"/>
      <c r="L180" s="69"/>
      <c r="M180" s="61"/>
      <c r="N180" s="62"/>
      <c r="O180" s="62"/>
      <c r="P180" s="63"/>
      <c r="Q180" s="69"/>
      <c r="R180" s="61"/>
      <c r="S180" s="62"/>
      <c r="T180" s="62"/>
      <c r="U180" s="63"/>
    </row>
    <row r="181" spans="9:21">
      <c r="I181" s="69"/>
      <c r="J181" s="69"/>
      <c r="K181" s="69"/>
      <c r="L181" s="69"/>
      <c r="M181" s="61"/>
      <c r="N181" s="62"/>
      <c r="O181" s="62"/>
      <c r="P181" s="63"/>
      <c r="Q181" s="69"/>
      <c r="R181" s="61"/>
      <c r="S181" s="62"/>
      <c r="T181" s="62"/>
      <c r="U181" s="63"/>
    </row>
    <row r="182" spans="9:21">
      <c r="I182" s="69"/>
      <c r="J182" s="69"/>
      <c r="K182" s="69"/>
      <c r="L182" s="69"/>
      <c r="M182" s="61"/>
      <c r="N182" s="62"/>
      <c r="O182" s="62"/>
      <c r="P182" s="63"/>
      <c r="Q182" s="69"/>
      <c r="R182" s="61"/>
      <c r="S182" s="62"/>
      <c r="T182" s="62"/>
      <c r="U182" s="63"/>
    </row>
    <row r="183" spans="9:21">
      <c r="I183" s="69"/>
      <c r="J183" s="69"/>
      <c r="K183" s="69"/>
      <c r="L183" s="69"/>
      <c r="M183" s="61"/>
      <c r="N183" s="62"/>
      <c r="O183" s="62"/>
      <c r="P183" s="63"/>
      <c r="Q183" s="69"/>
      <c r="R183" s="61"/>
      <c r="S183" s="62"/>
      <c r="T183" s="62"/>
      <c r="U183" s="63"/>
    </row>
    <row r="184" spans="9:21">
      <c r="I184" s="69"/>
      <c r="J184" s="69"/>
      <c r="K184" s="69"/>
      <c r="L184" s="69"/>
      <c r="M184" s="61"/>
      <c r="N184" s="62"/>
      <c r="O184" s="62"/>
      <c r="P184" s="63"/>
      <c r="Q184" s="69"/>
      <c r="R184" s="61"/>
      <c r="S184" s="62"/>
      <c r="T184" s="62"/>
      <c r="U184" s="63"/>
    </row>
    <row r="185" spans="9:21">
      <c r="I185" s="69"/>
      <c r="J185" s="69"/>
      <c r="K185" s="69"/>
      <c r="L185" s="69"/>
      <c r="M185" s="61"/>
      <c r="N185" s="62"/>
      <c r="O185" s="62"/>
      <c r="P185" s="63"/>
      <c r="Q185" s="69"/>
      <c r="R185" s="61"/>
      <c r="S185" s="62"/>
      <c r="T185" s="62"/>
      <c r="U185" s="63"/>
    </row>
    <row r="186" spans="9:21">
      <c r="I186" s="69"/>
      <c r="J186" s="69"/>
      <c r="K186" s="69"/>
      <c r="L186" s="69"/>
      <c r="M186" s="61"/>
      <c r="N186" s="62"/>
      <c r="O186" s="62"/>
      <c r="P186" s="63"/>
      <c r="Q186" s="69"/>
      <c r="R186" s="61"/>
      <c r="S186" s="62"/>
      <c r="T186" s="62"/>
      <c r="U186" s="63"/>
    </row>
    <row r="187" spans="9:21">
      <c r="I187" s="69"/>
      <c r="J187" s="69"/>
      <c r="K187" s="69"/>
      <c r="L187" s="69"/>
      <c r="M187" s="61"/>
      <c r="N187" s="62"/>
      <c r="O187" s="62"/>
      <c r="P187" s="63"/>
      <c r="Q187" s="69"/>
      <c r="R187" s="61"/>
      <c r="S187" s="62"/>
      <c r="T187" s="62"/>
      <c r="U187" s="63"/>
    </row>
    <row r="188" spans="9:21">
      <c r="I188" s="69"/>
      <c r="J188" s="69"/>
      <c r="K188" s="69"/>
      <c r="L188" s="69"/>
      <c r="M188" s="61"/>
      <c r="N188" s="62"/>
      <c r="O188" s="62"/>
      <c r="P188" s="63"/>
      <c r="Q188" s="69"/>
      <c r="R188" s="61"/>
      <c r="S188" s="62"/>
      <c r="T188" s="62"/>
      <c r="U188" s="63"/>
    </row>
    <row r="189" spans="9:21">
      <c r="I189" s="69"/>
      <c r="J189" s="69"/>
      <c r="K189" s="69"/>
      <c r="L189" s="69"/>
      <c r="M189" s="61"/>
      <c r="N189" s="62"/>
      <c r="O189" s="62"/>
      <c r="P189" s="63"/>
      <c r="Q189" s="69"/>
      <c r="R189" s="61"/>
      <c r="S189" s="62"/>
      <c r="T189" s="62"/>
      <c r="U189" s="63"/>
    </row>
    <row r="190" spans="9:21">
      <c r="I190" s="69"/>
      <c r="J190" s="69"/>
      <c r="K190" s="69"/>
      <c r="L190" s="69"/>
      <c r="M190" s="61"/>
      <c r="N190" s="62"/>
      <c r="O190" s="62"/>
      <c r="P190" s="63"/>
      <c r="Q190" s="69"/>
      <c r="R190" s="61"/>
      <c r="S190" s="62"/>
      <c r="T190" s="62"/>
      <c r="U190" s="63"/>
    </row>
    <row r="191" spans="9:21">
      <c r="I191" s="69"/>
      <c r="J191" s="69"/>
      <c r="K191" s="69"/>
      <c r="L191" s="69"/>
      <c r="M191" s="61"/>
      <c r="N191" s="62"/>
      <c r="O191" s="62"/>
      <c r="P191" s="63"/>
      <c r="Q191" s="69"/>
      <c r="R191" s="61"/>
      <c r="S191" s="62"/>
      <c r="T191" s="62"/>
      <c r="U191" s="63"/>
    </row>
    <row r="192" spans="9:21">
      <c r="I192" s="69"/>
      <c r="J192" s="69"/>
      <c r="K192" s="69"/>
      <c r="L192" s="69"/>
      <c r="M192" s="61"/>
      <c r="N192" s="62"/>
      <c r="O192" s="62"/>
      <c r="P192" s="63"/>
      <c r="Q192" s="69"/>
      <c r="R192" s="61"/>
      <c r="S192" s="62"/>
      <c r="T192" s="62"/>
      <c r="U192" s="63"/>
    </row>
    <row r="193" spans="9:21">
      <c r="I193" s="69"/>
      <c r="J193" s="69"/>
      <c r="K193" s="69"/>
      <c r="L193" s="69"/>
      <c r="M193" s="61"/>
      <c r="N193" s="62"/>
      <c r="O193" s="62"/>
      <c r="P193" s="63"/>
      <c r="Q193" s="69"/>
      <c r="R193" s="61"/>
      <c r="S193" s="62"/>
      <c r="T193" s="62"/>
      <c r="U193" s="63"/>
    </row>
    <row r="194" spans="9:21">
      <c r="I194" s="69"/>
      <c r="J194" s="69"/>
      <c r="K194" s="69"/>
      <c r="L194" s="69"/>
      <c r="M194" s="61"/>
      <c r="N194" s="62"/>
      <c r="O194" s="62"/>
      <c r="P194" s="63"/>
      <c r="Q194" s="69"/>
      <c r="R194" s="61"/>
      <c r="S194" s="62"/>
      <c r="T194" s="62"/>
      <c r="U194" s="63"/>
    </row>
    <row r="195" spans="9:21">
      <c r="I195" s="69"/>
      <c r="J195" s="69"/>
      <c r="K195" s="69"/>
      <c r="L195" s="69"/>
      <c r="M195" s="61"/>
      <c r="N195" s="62"/>
      <c r="O195" s="62"/>
      <c r="P195" s="63"/>
      <c r="Q195" s="69"/>
      <c r="R195" s="61"/>
      <c r="S195" s="62"/>
      <c r="T195" s="62"/>
      <c r="U195" s="63"/>
    </row>
    <row r="196" spans="9:21">
      <c r="I196" s="69"/>
      <c r="J196" s="69"/>
      <c r="K196" s="69"/>
      <c r="L196" s="69"/>
      <c r="M196" s="61"/>
      <c r="N196" s="62"/>
      <c r="O196" s="62"/>
      <c r="P196" s="63"/>
      <c r="Q196" s="69"/>
      <c r="R196" s="61"/>
      <c r="S196" s="62"/>
      <c r="T196" s="62"/>
      <c r="U196" s="63"/>
    </row>
    <row r="197" spans="9:21">
      <c r="I197" s="69"/>
      <c r="J197" s="69"/>
      <c r="K197" s="69"/>
      <c r="L197" s="69"/>
      <c r="M197" s="61"/>
      <c r="N197" s="62"/>
      <c r="O197" s="62"/>
      <c r="P197" s="63"/>
      <c r="Q197" s="69"/>
      <c r="R197" s="61"/>
      <c r="S197" s="62"/>
      <c r="T197" s="62"/>
      <c r="U197" s="63"/>
    </row>
    <row r="198" spans="9:21">
      <c r="I198" s="69"/>
      <c r="J198" s="69"/>
      <c r="K198" s="69"/>
      <c r="L198" s="69"/>
      <c r="M198" s="61"/>
      <c r="N198" s="62"/>
      <c r="O198" s="62"/>
      <c r="P198" s="63"/>
      <c r="Q198" s="69"/>
      <c r="R198" s="61"/>
      <c r="S198" s="62"/>
      <c r="T198" s="62"/>
      <c r="U198" s="63"/>
    </row>
    <row r="199" spans="9:21">
      <c r="I199" s="69"/>
      <c r="J199" s="69"/>
      <c r="K199" s="69"/>
      <c r="L199" s="69"/>
      <c r="M199" s="61"/>
      <c r="N199" s="62"/>
      <c r="O199" s="62"/>
      <c r="P199" s="63"/>
      <c r="Q199" s="69"/>
      <c r="R199" s="61"/>
      <c r="S199" s="62"/>
      <c r="T199" s="62"/>
      <c r="U199" s="63"/>
    </row>
    <row r="200" spans="9:21">
      <c r="I200" s="69"/>
      <c r="J200" s="69"/>
      <c r="K200" s="69"/>
      <c r="L200" s="69"/>
      <c r="M200" s="61"/>
      <c r="N200" s="62"/>
      <c r="O200" s="62"/>
      <c r="P200" s="63"/>
      <c r="Q200" s="69"/>
      <c r="R200" s="61"/>
      <c r="S200" s="62"/>
      <c r="T200" s="62"/>
      <c r="U200" s="63"/>
    </row>
    <row r="201" spans="9:21">
      <c r="I201" s="69"/>
      <c r="J201" s="69"/>
      <c r="K201" s="69"/>
      <c r="L201" s="69"/>
      <c r="M201" s="61"/>
      <c r="N201" s="62"/>
      <c r="O201" s="62"/>
      <c r="P201" s="63"/>
      <c r="Q201" s="69"/>
      <c r="R201" s="61"/>
      <c r="S201" s="62"/>
      <c r="T201" s="62"/>
      <c r="U201" s="63"/>
    </row>
    <row r="202" spans="9:21">
      <c r="I202" s="69"/>
      <c r="J202" s="69"/>
      <c r="K202" s="69"/>
      <c r="L202" s="69"/>
      <c r="M202" s="61"/>
      <c r="N202" s="62"/>
      <c r="O202" s="62"/>
      <c r="P202" s="63"/>
      <c r="Q202" s="69"/>
      <c r="R202" s="61"/>
      <c r="S202" s="62"/>
      <c r="T202" s="62"/>
      <c r="U202" s="63"/>
    </row>
    <row r="203" spans="9:21">
      <c r="I203" s="69"/>
      <c r="J203" s="69"/>
      <c r="K203" s="69"/>
      <c r="L203" s="69"/>
      <c r="M203" s="61"/>
      <c r="N203" s="62"/>
      <c r="O203" s="62"/>
      <c r="P203" s="63"/>
      <c r="Q203" s="69"/>
      <c r="R203" s="61"/>
      <c r="S203" s="62"/>
      <c r="T203" s="62"/>
      <c r="U203" s="63"/>
    </row>
    <row r="204" spans="9:21">
      <c r="I204" s="69"/>
      <c r="J204" s="69"/>
      <c r="K204" s="69"/>
      <c r="L204" s="69"/>
      <c r="M204" s="61"/>
      <c r="N204" s="62"/>
      <c r="O204" s="62"/>
      <c r="P204" s="63"/>
      <c r="Q204" s="69"/>
      <c r="R204" s="61"/>
      <c r="S204" s="62"/>
      <c r="T204" s="62"/>
      <c r="U204" s="63"/>
    </row>
    <row r="205" spans="9:21">
      <c r="I205" s="69"/>
      <c r="J205" s="69"/>
      <c r="K205" s="69"/>
      <c r="L205" s="69"/>
      <c r="M205" s="61"/>
      <c r="N205" s="62"/>
      <c r="O205" s="62"/>
      <c r="P205" s="63"/>
      <c r="Q205" s="69"/>
      <c r="R205" s="61"/>
      <c r="S205" s="62"/>
      <c r="T205" s="62"/>
      <c r="U205" s="63"/>
    </row>
    <row r="206" spans="9:21">
      <c r="I206" s="69"/>
      <c r="J206" s="69"/>
      <c r="K206" s="69"/>
      <c r="L206" s="69"/>
      <c r="M206" s="61"/>
      <c r="N206" s="62"/>
      <c r="O206" s="62"/>
      <c r="P206" s="63"/>
      <c r="Q206" s="69"/>
      <c r="R206" s="61"/>
      <c r="S206" s="62"/>
      <c r="T206" s="62"/>
      <c r="U206" s="63"/>
    </row>
    <row r="207" spans="9:21">
      <c r="I207" s="69"/>
      <c r="J207" s="69"/>
      <c r="K207" s="69"/>
      <c r="L207" s="69"/>
      <c r="M207" s="61"/>
      <c r="N207" s="62"/>
      <c r="O207" s="62"/>
      <c r="P207" s="63"/>
      <c r="Q207" s="69"/>
      <c r="R207" s="61"/>
      <c r="S207" s="62"/>
      <c r="T207" s="62"/>
      <c r="U207" s="63"/>
    </row>
    <row r="208" spans="9:21">
      <c r="I208" s="69"/>
      <c r="J208" s="69"/>
      <c r="K208" s="69"/>
      <c r="L208" s="69"/>
      <c r="M208" s="61"/>
      <c r="N208" s="62"/>
      <c r="O208" s="62"/>
      <c r="P208" s="63"/>
      <c r="Q208" s="69"/>
      <c r="R208" s="61"/>
      <c r="S208" s="62"/>
      <c r="T208" s="62"/>
      <c r="U208" s="63"/>
    </row>
    <row r="209" spans="9:21">
      <c r="I209" s="69"/>
      <c r="J209" s="69"/>
      <c r="K209" s="69"/>
      <c r="L209" s="69"/>
      <c r="M209" s="61"/>
      <c r="N209" s="62"/>
      <c r="O209" s="62"/>
      <c r="P209" s="63"/>
      <c r="Q209" s="69"/>
      <c r="R209" s="61"/>
      <c r="S209" s="62"/>
      <c r="T209" s="62"/>
      <c r="U209" s="63"/>
    </row>
    <row r="210" spans="9:21">
      <c r="I210" s="69"/>
      <c r="J210" s="69"/>
      <c r="K210" s="69"/>
      <c r="L210" s="69"/>
      <c r="M210" s="61"/>
      <c r="N210" s="62"/>
      <c r="O210" s="62"/>
      <c r="P210" s="63"/>
      <c r="Q210" s="69"/>
      <c r="R210" s="61"/>
      <c r="S210" s="62"/>
      <c r="T210" s="62"/>
      <c r="U210" s="63"/>
    </row>
    <row r="211" spans="9:21">
      <c r="I211" s="69"/>
      <c r="J211" s="69"/>
      <c r="K211" s="69"/>
      <c r="L211" s="69"/>
      <c r="M211" s="61"/>
      <c r="N211" s="62"/>
      <c r="O211" s="62"/>
      <c r="P211" s="63"/>
      <c r="Q211" s="69"/>
      <c r="R211" s="61"/>
      <c r="S211" s="62"/>
      <c r="T211" s="62"/>
      <c r="U211" s="63"/>
    </row>
    <row r="212" spans="9:21">
      <c r="I212" s="69"/>
      <c r="J212" s="69"/>
      <c r="K212" s="69"/>
      <c r="L212" s="69"/>
      <c r="M212" s="61"/>
      <c r="N212" s="62"/>
      <c r="O212" s="62"/>
      <c r="P212" s="63"/>
      <c r="Q212" s="69"/>
      <c r="R212" s="61"/>
      <c r="S212" s="62"/>
      <c r="T212" s="62"/>
      <c r="U212" s="63"/>
    </row>
    <row r="213" spans="9:21">
      <c r="I213" s="69"/>
      <c r="J213" s="69"/>
      <c r="K213" s="69"/>
      <c r="L213" s="69"/>
      <c r="M213" s="61"/>
      <c r="N213" s="62"/>
      <c r="O213" s="62"/>
      <c r="P213" s="63"/>
      <c r="Q213" s="69"/>
      <c r="R213" s="61"/>
      <c r="S213" s="62"/>
      <c r="T213" s="62"/>
      <c r="U213" s="63"/>
    </row>
    <row r="214" spans="9:21">
      <c r="I214" s="69"/>
      <c r="J214" s="69"/>
      <c r="K214" s="69"/>
      <c r="L214" s="69"/>
      <c r="M214" s="61"/>
      <c r="N214" s="62"/>
      <c r="O214" s="62"/>
      <c r="P214" s="63"/>
      <c r="Q214" s="69"/>
      <c r="R214" s="61"/>
      <c r="S214" s="62"/>
      <c r="T214" s="62"/>
      <c r="U214" s="63"/>
    </row>
    <row r="215" spans="9:21">
      <c r="I215" s="69"/>
      <c r="J215" s="69"/>
      <c r="K215" s="69"/>
      <c r="L215" s="69"/>
      <c r="M215" s="61"/>
      <c r="N215" s="62"/>
      <c r="O215" s="62"/>
      <c r="P215" s="63"/>
      <c r="Q215" s="69"/>
      <c r="R215" s="61"/>
      <c r="S215" s="62"/>
      <c r="T215" s="62"/>
      <c r="U215" s="63"/>
    </row>
    <row r="216" spans="9:21">
      <c r="I216" s="69"/>
      <c r="J216" s="69"/>
      <c r="K216" s="69"/>
      <c r="L216" s="69"/>
      <c r="M216" s="61"/>
      <c r="N216" s="62"/>
      <c r="O216" s="62"/>
      <c r="P216" s="63"/>
      <c r="Q216" s="69"/>
      <c r="R216" s="61"/>
      <c r="S216" s="62"/>
      <c r="T216" s="62"/>
      <c r="U216" s="63"/>
    </row>
    <row r="217" spans="9:21">
      <c r="I217" s="69"/>
      <c r="J217" s="69"/>
      <c r="K217" s="69"/>
      <c r="L217" s="69"/>
      <c r="M217" s="61"/>
      <c r="N217" s="62"/>
      <c r="O217" s="62"/>
      <c r="P217" s="63"/>
      <c r="Q217" s="69"/>
      <c r="R217" s="61"/>
      <c r="S217" s="62"/>
      <c r="T217" s="62"/>
      <c r="U217" s="63"/>
    </row>
    <row r="218" spans="9:21">
      <c r="I218" s="69"/>
      <c r="J218" s="69"/>
      <c r="K218" s="69"/>
      <c r="L218" s="69"/>
      <c r="M218" s="61"/>
      <c r="N218" s="62"/>
      <c r="O218" s="62"/>
      <c r="P218" s="63"/>
      <c r="Q218" s="69"/>
      <c r="R218" s="61"/>
      <c r="S218" s="62"/>
      <c r="T218" s="62"/>
      <c r="U218" s="63"/>
    </row>
    <row r="219" spans="9:21">
      <c r="I219" s="69"/>
      <c r="J219" s="69"/>
      <c r="K219" s="69"/>
      <c r="L219" s="69"/>
      <c r="M219" s="61"/>
      <c r="N219" s="62"/>
      <c r="O219" s="62"/>
      <c r="P219" s="63"/>
      <c r="Q219" s="69"/>
      <c r="R219" s="61"/>
      <c r="S219" s="62"/>
      <c r="T219" s="62"/>
      <c r="U219" s="63"/>
    </row>
    <row r="220" spans="9:21">
      <c r="I220" s="69"/>
      <c r="J220" s="69"/>
      <c r="K220" s="69"/>
      <c r="L220" s="69"/>
      <c r="M220" s="61"/>
      <c r="N220" s="62"/>
      <c r="O220" s="62"/>
      <c r="P220" s="63"/>
      <c r="Q220" s="69"/>
      <c r="R220" s="61"/>
      <c r="S220" s="62"/>
      <c r="T220" s="62"/>
      <c r="U220" s="63"/>
    </row>
    <row r="221" spans="9:21">
      <c r="I221" s="69"/>
      <c r="J221" s="69"/>
      <c r="K221" s="69"/>
      <c r="L221" s="69"/>
      <c r="M221" s="61"/>
      <c r="N221" s="62"/>
      <c r="O221" s="62"/>
      <c r="P221" s="63"/>
      <c r="Q221" s="69"/>
      <c r="R221" s="61"/>
      <c r="S221" s="62"/>
      <c r="T221" s="62"/>
      <c r="U221" s="63"/>
    </row>
    <row r="222" spans="9:21">
      <c r="I222" s="69"/>
      <c r="J222" s="69"/>
      <c r="K222" s="69"/>
      <c r="L222" s="69"/>
      <c r="M222" s="61"/>
      <c r="N222" s="62"/>
      <c r="O222" s="62"/>
      <c r="P222" s="63"/>
      <c r="Q222" s="69"/>
      <c r="R222" s="61"/>
      <c r="S222" s="62"/>
      <c r="T222" s="62"/>
      <c r="U222" s="63"/>
    </row>
    <row r="223" spans="9:21">
      <c r="I223" s="69"/>
      <c r="J223" s="69"/>
      <c r="K223" s="69"/>
      <c r="L223" s="69"/>
      <c r="M223" s="61"/>
      <c r="N223" s="62"/>
      <c r="O223" s="62"/>
      <c r="P223" s="63"/>
      <c r="Q223" s="69"/>
      <c r="R223" s="61"/>
      <c r="S223" s="62"/>
      <c r="T223" s="62"/>
      <c r="U223" s="63"/>
    </row>
    <row r="224" spans="9:21">
      <c r="I224" s="69"/>
      <c r="J224" s="69"/>
      <c r="K224" s="69"/>
      <c r="L224" s="69"/>
      <c r="M224" s="61"/>
      <c r="N224" s="62"/>
      <c r="O224" s="62"/>
      <c r="P224" s="63"/>
      <c r="Q224" s="69"/>
      <c r="R224" s="61"/>
      <c r="S224" s="62"/>
      <c r="T224" s="62"/>
      <c r="U224" s="63"/>
    </row>
    <row r="225" spans="9:21">
      <c r="I225" s="69"/>
      <c r="J225" s="69"/>
      <c r="K225" s="69"/>
      <c r="L225" s="69"/>
      <c r="M225" s="61"/>
      <c r="N225" s="62"/>
      <c r="O225" s="62"/>
      <c r="P225" s="63"/>
      <c r="Q225" s="69"/>
      <c r="R225" s="61"/>
      <c r="S225" s="62"/>
      <c r="T225" s="62"/>
      <c r="U225" s="63"/>
    </row>
    <row r="226" spans="9:21">
      <c r="I226" s="69"/>
      <c r="J226" s="69"/>
      <c r="K226" s="69"/>
      <c r="L226" s="69"/>
      <c r="M226" s="61"/>
      <c r="N226" s="62"/>
      <c r="O226" s="62"/>
      <c r="P226" s="63"/>
      <c r="Q226" s="69"/>
      <c r="R226" s="61"/>
      <c r="S226" s="62"/>
      <c r="T226" s="62"/>
      <c r="U226" s="63"/>
    </row>
    <row r="227" spans="9:21">
      <c r="I227" s="69"/>
      <c r="J227" s="69"/>
      <c r="K227" s="69"/>
      <c r="L227" s="69"/>
      <c r="M227" s="61"/>
      <c r="N227" s="62"/>
      <c r="O227" s="62"/>
      <c r="P227" s="63"/>
      <c r="Q227" s="69"/>
      <c r="R227" s="61"/>
      <c r="S227" s="62"/>
      <c r="T227" s="62"/>
      <c r="U227" s="63"/>
    </row>
    <row r="228" spans="9:21">
      <c r="I228" s="69"/>
      <c r="J228" s="69"/>
      <c r="K228" s="69"/>
      <c r="L228" s="69"/>
      <c r="M228" s="61"/>
      <c r="N228" s="62"/>
      <c r="O228" s="62"/>
      <c r="P228" s="63"/>
      <c r="Q228" s="69"/>
      <c r="R228" s="61"/>
      <c r="S228" s="62"/>
      <c r="T228" s="62"/>
      <c r="U228" s="63"/>
    </row>
    <row r="229" spans="9:21">
      <c r="I229" s="69"/>
      <c r="J229" s="69"/>
      <c r="K229" s="69"/>
      <c r="L229" s="69"/>
      <c r="M229" s="61"/>
      <c r="N229" s="62"/>
      <c r="O229" s="62"/>
      <c r="P229" s="63"/>
      <c r="Q229" s="69"/>
      <c r="R229" s="61"/>
      <c r="S229" s="62"/>
      <c r="T229" s="62"/>
      <c r="U229" s="63"/>
    </row>
    <row r="230" spans="9:21">
      <c r="I230" s="69"/>
      <c r="J230" s="69"/>
      <c r="K230" s="69"/>
      <c r="L230" s="69"/>
      <c r="M230" s="61"/>
      <c r="N230" s="62"/>
      <c r="O230" s="62"/>
      <c r="P230" s="63"/>
      <c r="Q230" s="69"/>
      <c r="R230" s="61"/>
      <c r="S230" s="62"/>
      <c r="T230" s="62"/>
      <c r="U230" s="63"/>
    </row>
    <row r="231" spans="9:21">
      <c r="I231" s="69"/>
      <c r="J231" s="69"/>
      <c r="K231" s="69"/>
      <c r="L231" s="69"/>
      <c r="M231" s="61"/>
      <c r="N231" s="62"/>
      <c r="O231" s="62"/>
      <c r="P231" s="63"/>
      <c r="Q231" s="69"/>
      <c r="R231" s="61"/>
      <c r="S231" s="62"/>
      <c r="T231" s="62"/>
      <c r="U231" s="63"/>
    </row>
    <row r="232" spans="9:21">
      <c r="I232" s="69"/>
      <c r="J232" s="69"/>
      <c r="K232" s="69"/>
      <c r="L232" s="69"/>
      <c r="M232" s="61"/>
      <c r="N232" s="62"/>
      <c r="O232" s="62"/>
      <c r="P232" s="63"/>
      <c r="Q232" s="69"/>
      <c r="R232" s="61"/>
      <c r="S232" s="62"/>
      <c r="T232" s="62"/>
      <c r="U232" s="63"/>
    </row>
    <row r="233" spans="9:21">
      <c r="I233" s="69"/>
      <c r="J233" s="69"/>
      <c r="K233" s="69"/>
      <c r="L233" s="69"/>
      <c r="M233" s="61"/>
      <c r="N233" s="62"/>
      <c r="O233" s="62"/>
      <c r="P233" s="63"/>
      <c r="Q233" s="69"/>
      <c r="R233" s="61"/>
      <c r="S233" s="62"/>
      <c r="T233" s="62"/>
      <c r="U233" s="63"/>
    </row>
    <row r="234" spans="9:21">
      <c r="I234" s="69"/>
      <c r="J234" s="69"/>
      <c r="K234" s="69"/>
      <c r="L234" s="69"/>
      <c r="M234" s="61"/>
      <c r="N234" s="62"/>
      <c r="O234" s="62"/>
      <c r="P234" s="63"/>
      <c r="Q234" s="69"/>
      <c r="R234" s="61"/>
      <c r="S234" s="62"/>
      <c r="T234" s="62"/>
      <c r="U234" s="63"/>
    </row>
    <row r="235" spans="9:21">
      <c r="I235" s="69"/>
      <c r="J235" s="69"/>
      <c r="K235" s="69"/>
      <c r="L235" s="69"/>
      <c r="M235" s="61"/>
      <c r="N235" s="62"/>
      <c r="O235" s="62"/>
      <c r="P235" s="63"/>
      <c r="Q235" s="69"/>
      <c r="R235" s="61"/>
      <c r="S235" s="62"/>
      <c r="T235" s="62"/>
      <c r="U235" s="63"/>
    </row>
    <row r="236" spans="9:21">
      <c r="I236" s="69"/>
      <c r="J236" s="69"/>
      <c r="K236" s="69"/>
      <c r="L236" s="69"/>
      <c r="M236" s="61"/>
      <c r="N236" s="62"/>
      <c r="O236" s="62"/>
      <c r="P236" s="63"/>
      <c r="Q236" s="69"/>
      <c r="R236" s="61"/>
      <c r="S236" s="62"/>
      <c r="T236" s="62"/>
      <c r="U236" s="63"/>
    </row>
    <row r="237" spans="9:21">
      <c r="I237" s="69"/>
      <c r="J237" s="69"/>
      <c r="K237" s="69"/>
      <c r="L237" s="69"/>
      <c r="M237" s="61"/>
      <c r="N237" s="62"/>
      <c r="O237" s="62"/>
      <c r="P237" s="63"/>
      <c r="Q237" s="69"/>
      <c r="R237" s="61"/>
      <c r="S237" s="62"/>
      <c r="T237" s="62"/>
      <c r="U237" s="63"/>
    </row>
    <row r="238" spans="9:21">
      <c r="I238" s="69"/>
      <c r="J238" s="69"/>
      <c r="K238" s="69"/>
      <c r="L238" s="69"/>
      <c r="M238" s="61"/>
      <c r="N238" s="62"/>
      <c r="O238" s="62"/>
      <c r="P238" s="63"/>
      <c r="Q238" s="69"/>
      <c r="R238" s="61"/>
      <c r="S238" s="62"/>
      <c r="T238" s="62"/>
      <c r="U238" s="63"/>
    </row>
    <row r="239" spans="9:21">
      <c r="I239" s="69"/>
      <c r="J239" s="69"/>
      <c r="K239" s="69"/>
      <c r="L239" s="69"/>
      <c r="M239" s="61"/>
      <c r="N239" s="62"/>
      <c r="O239" s="62"/>
      <c r="P239" s="63"/>
      <c r="Q239" s="69"/>
      <c r="R239" s="61"/>
      <c r="S239" s="62"/>
      <c r="T239" s="62"/>
      <c r="U239" s="63"/>
    </row>
    <row r="240" spans="9:21">
      <c r="I240" s="69"/>
      <c r="J240" s="69"/>
      <c r="K240" s="69"/>
      <c r="L240" s="69"/>
      <c r="M240" s="61"/>
      <c r="N240" s="62"/>
      <c r="O240" s="62"/>
      <c r="P240" s="63"/>
      <c r="Q240" s="69"/>
      <c r="R240" s="61"/>
      <c r="S240" s="62"/>
      <c r="T240" s="62"/>
      <c r="U240" s="63"/>
    </row>
    <row r="241" spans="9:21">
      <c r="I241" s="69"/>
      <c r="J241" s="69"/>
      <c r="K241" s="69"/>
      <c r="L241" s="69"/>
      <c r="M241" s="61"/>
      <c r="N241" s="62"/>
      <c r="O241" s="62"/>
      <c r="P241" s="63"/>
      <c r="Q241" s="69"/>
      <c r="R241" s="61"/>
      <c r="S241" s="62"/>
      <c r="T241" s="62"/>
      <c r="U241" s="63"/>
    </row>
    <row r="242" spans="9:21">
      <c r="I242" s="69"/>
      <c r="J242" s="69"/>
      <c r="K242" s="69"/>
      <c r="L242" s="69"/>
      <c r="M242" s="61"/>
      <c r="N242" s="62"/>
      <c r="O242" s="62"/>
      <c r="P242" s="63"/>
      <c r="Q242" s="69"/>
      <c r="R242" s="61"/>
      <c r="S242" s="62"/>
      <c r="T242" s="62"/>
      <c r="U242" s="63"/>
    </row>
    <row r="243" spans="9:21">
      <c r="I243" s="69"/>
      <c r="J243" s="69"/>
      <c r="K243" s="69"/>
      <c r="L243" s="69"/>
      <c r="M243" s="61"/>
      <c r="N243" s="62"/>
      <c r="O243" s="62"/>
      <c r="P243" s="63"/>
      <c r="Q243" s="69"/>
      <c r="R243" s="61"/>
      <c r="S243" s="62"/>
      <c r="T243" s="62"/>
      <c r="U243" s="63"/>
    </row>
    <row r="244" spans="9:21">
      <c r="I244" s="69"/>
      <c r="J244" s="69"/>
      <c r="K244" s="69"/>
      <c r="L244" s="69"/>
      <c r="M244" s="61"/>
      <c r="N244" s="62"/>
      <c r="O244" s="62"/>
      <c r="P244" s="63"/>
      <c r="Q244" s="69"/>
      <c r="R244" s="61"/>
      <c r="S244" s="62"/>
      <c r="T244" s="62"/>
      <c r="U244" s="63"/>
    </row>
    <row r="245" spans="9:21">
      <c r="I245" s="69"/>
      <c r="J245" s="69"/>
      <c r="K245" s="69"/>
      <c r="L245" s="69"/>
      <c r="M245" s="61"/>
      <c r="N245" s="62"/>
      <c r="O245" s="62"/>
      <c r="P245" s="63"/>
      <c r="Q245" s="69"/>
      <c r="R245" s="61"/>
      <c r="S245" s="62"/>
      <c r="T245" s="62"/>
      <c r="U245" s="63"/>
    </row>
    <row r="246" spans="9:21">
      <c r="I246" s="69"/>
      <c r="J246" s="69"/>
      <c r="K246" s="69"/>
      <c r="L246" s="69"/>
      <c r="M246" s="61"/>
      <c r="N246" s="62"/>
      <c r="O246" s="62"/>
      <c r="P246" s="63"/>
      <c r="Q246" s="69"/>
      <c r="R246" s="61"/>
      <c r="S246" s="62"/>
      <c r="T246" s="62"/>
      <c r="U246" s="63"/>
    </row>
    <row r="247" spans="9:21">
      <c r="I247" s="69"/>
      <c r="J247" s="69"/>
      <c r="K247" s="69"/>
      <c r="L247" s="69"/>
      <c r="M247" s="61"/>
      <c r="N247" s="62"/>
      <c r="O247" s="62"/>
      <c r="P247" s="63"/>
      <c r="Q247" s="69"/>
      <c r="R247" s="61"/>
      <c r="S247" s="62"/>
      <c r="T247" s="62"/>
      <c r="U247" s="63"/>
    </row>
    <row r="248" spans="9:21">
      <c r="I248" s="69"/>
      <c r="J248" s="69"/>
      <c r="K248" s="69"/>
      <c r="L248" s="69"/>
      <c r="M248" s="61"/>
      <c r="N248" s="62"/>
      <c r="O248" s="62"/>
      <c r="P248" s="63"/>
      <c r="Q248" s="69"/>
      <c r="R248" s="61"/>
      <c r="S248" s="62"/>
      <c r="T248" s="62"/>
      <c r="U248" s="63"/>
    </row>
    <row r="249" spans="9:21">
      <c r="I249" s="69"/>
      <c r="J249" s="69"/>
      <c r="K249" s="69"/>
      <c r="L249" s="69"/>
      <c r="M249" s="61"/>
      <c r="N249" s="62"/>
      <c r="O249" s="62"/>
      <c r="P249" s="63"/>
      <c r="Q249" s="69"/>
      <c r="R249" s="61"/>
      <c r="S249" s="62"/>
      <c r="T249" s="62"/>
      <c r="U249" s="63"/>
    </row>
    <row r="250" spans="9:21">
      <c r="I250" s="69"/>
      <c r="J250" s="69"/>
      <c r="K250" s="69"/>
      <c r="L250" s="69"/>
      <c r="M250" s="61"/>
      <c r="N250" s="62"/>
      <c r="O250" s="62"/>
      <c r="P250" s="63"/>
      <c r="Q250" s="69"/>
      <c r="R250" s="61"/>
      <c r="S250" s="62"/>
      <c r="T250" s="62"/>
      <c r="U250" s="63"/>
    </row>
    <row r="251" spans="9:21">
      <c r="I251" s="69"/>
      <c r="J251" s="69"/>
      <c r="K251" s="69"/>
      <c r="L251" s="69"/>
      <c r="M251" s="61"/>
      <c r="N251" s="62"/>
      <c r="O251" s="62"/>
      <c r="P251" s="63"/>
      <c r="Q251" s="69"/>
      <c r="R251" s="61"/>
      <c r="S251" s="62"/>
      <c r="T251" s="62"/>
      <c r="U251" s="63"/>
    </row>
    <row r="252" spans="9:21">
      <c r="I252" s="69"/>
      <c r="J252" s="69"/>
      <c r="K252" s="69"/>
      <c r="L252" s="69"/>
      <c r="M252" s="61"/>
      <c r="N252" s="62"/>
      <c r="O252" s="62"/>
      <c r="P252" s="63"/>
      <c r="Q252" s="69"/>
      <c r="R252" s="61"/>
      <c r="S252" s="62"/>
      <c r="T252" s="62"/>
      <c r="U252" s="63"/>
    </row>
    <row r="253" spans="9:21">
      <c r="I253" s="69"/>
      <c r="J253" s="69"/>
      <c r="K253" s="69"/>
      <c r="L253" s="69"/>
      <c r="M253" s="61"/>
      <c r="N253" s="62"/>
      <c r="O253" s="62"/>
      <c r="P253" s="63"/>
      <c r="Q253" s="69"/>
      <c r="R253" s="61"/>
      <c r="S253" s="62"/>
      <c r="T253" s="62"/>
      <c r="U253" s="63"/>
    </row>
    <row r="254" spans="9:21">
      <c r="I254" s="69"/>
      <c r="J254" s="69"/>
      <c r="K254" s="69"/>
      <c r="L254" s="69"/>
      <c r="M254" s="61"/>
      <c r="N254" s="62"/>
      <c r="O254" s="62"/>
      <c r="P254" s="63"/>
      <c r="Q254" s="69"/>
      <c r="R254" s="61"/>
      <c r="S254" s="62"/>
      <c r="T254" s="62"/>
      <c r="U254" s="63"/>
    </row>
    <row r="255" spans="9:21">
      <c r="I255" s="69"/>
      <c r="J255" s="69"/>
      <c r="K255" s="69"/>
      <c r="L255" s="69"/>
      <c r="M255" s="61"/>
      <c r="N255" s="62"/>
      <c r="O255" s="62"/>
      <c r="P255" s="63"/>
      <c r="Q255" s="69"/>
      <c r="R255" s="61"/>
      <c r="S255" s="62"/>
      <c r="T255" s="62"/>
      <c r="U255" s="63"/>
    </row>
    <row r="256" spans="9:21">
      <c r="I256" s="69"/>
      <c r="J256" s="69"/>
      <c r="K256" s="69"/>
      <c r="L256" s="69"/>
      <c r="M256" s="61"/>
      <c r="N256" s="62"/>
      <c r="O256" s="62"/>
      <c r="P256" s="63"/>
      <c r="Q256" s="69"/>
      <c r="R256" s="61"/>
      <c r="S256" s="62"/>
      <c r="T256" s="62"/>
      <c r="U256" s="63"/>
    </row>
    <row r="257" spans="9:21">
      <c r="I257" s="69"/>
      <c r="J257" s="69"/>
      <c r="K257" s="69"/>
      <c r="L257" s="69"/>
      <c r="M257" s="61"/>
      <c r="N257" s="62"/>
      <c r="O257" s="62"/>
      <c r="P257" s="63"/>
      <c r="Q257" s="69"/>
      <c r="R257" s="61"/>
      <c r="S257" s="62"/>
      <c r="T257" s="62"/>
      <c r="U257" s="63"/>
    </row>
    <row r="258" spans="9:21">
      <c r="I258" s="69"/>
      <c r="J258" s="69"/>
      <c r="K258" s="69"/>
      <c r="L258" s="69"/>
      <c r="M258" s="61"/>
      <c r="N258" s="62"/>
      <c r="O258" s="62"/>
      <c r="P258" s="63"/>
      <c r="Q258" s="69"/>
      <c r="R258" s="61"/>
      <c r="S258" s="62"/>
      <c r="T258" s="62"/>
      <c r="U258" s="63"/>
    </row>
    <row r="259" spans="9:21">
      <c r="I259" s="69"/>
      <c r="J259" s="69"/>
      <c r="K259" s="69"/>
      <c r="L259" s="69"/>
      <c r="M259" s="61"/>
      <c r="N259" s="62"/>
      <c r="O259" s="62"/>
      <c r="P259" s="63"/>
      <c r="Q259" s="69"/>
      <c r="R259" s="61"/>
      <c r="S259" s="62"/>
      <c r="T259" s="62"/>
      <c r="U259" s="63"/>
    </row>
    <row r="260" spans="9:21">
      <c r="I260" s="69"/>
      <c r="J260" s="69"/>
      <c r="K260" s="69"/>
      <c r="L260" s="69"/>
      <c r="M260" s="61"/>
      <c r="N260" s="62"/>
      <c r="O260" s="62"/>
      <c r="P260" s="63"/>
      <c r="Q260" s="69"/>
      <c r="R260" s="61"/>
      <c r="S260" s="62"/>
      <c r="T260" s="62"/>
      <c r="U260" s="63"/>
    </row>
    <row r="261" spans="9:21">
      <c r="I261" s="69"/>
      <c r="J261" s="69"/>
      <c r="K261" s="69"/>
      <c r="L261" s="69"/>
      <c r="M261" s="61"/>
      <c r="N261" s="62"/>
      <c r="O261" s="62"/>
      <c r="P261" s="63"/>
      <c r="Q261" s="69"/>
      <c r="R261" s="61"/>
      <c r="S261" s="62"/>
      <c r="T261" s="62"/>
      <c r="U261" s="63"/>
    </row>
    <row r="262" spans="9:21">
      <c r="I262" s="69"/>
      <c r="J262" s="69"/>
      <c r="K262" s="69"/>
      <c r="L262" s="69"/>
      <c r="M262" s="61"/>
      <c r="N262" s="62"/>
      <c r="O262" s="62"/>
      <c r="P262" s="63"/>
      <c r="Q262" s="69"/>
      <c r="R262" s="61"/>
      <c r="S262" s="62"/>
      <c r="T262" s="62"/>
      <c r="U262" s="63"/>
    </row>
    <row r="263" spans="9:21">
      <c r="I263" s="69"/>
      <c r="J263" s="69"/>
      <c r="K263" s="69"/>
      <c r="L263" s="69"/>
      <c r="M263" s="61"/>
      <c r="N263" s="62"/>
      <c r="O263" s="62"/>
      <c r="P263" s="63"/>
      <c r="Q263" s="69"/>
      <c r="R263" s="61"/>
      <c r="S263" s="62"/>
      <c r="T263" s="62"/>
      <c r="U263" s="63"/>
    </row>
    <row r="264" spans="9:21">
      <c r="I264" s="69"/>
      <c r="J264" s="69"/>
      <c r="K264" s="69"/>
      <c r="L264" s="69"/>
      <c r="M264" s="61"/>
      <c r="N264" s="62"/>
      <c r="O264" s="62"/>
      <c r="P264" s="63"/>
      <c r="Q264" s="69"/>
      <c r="R264" s="61"/>
      <c r="S264" s="62"/>
      <c r="T264" s="62"/>
      <c r="U264" s="63"/>
    </row>
    <row r="265" spans="9:21">
      <c r="I265" s="69"/>
      <c r="J265" s="69"/>
      <c r="K265" s="69"/>
      <c r="L265" s="69"/>
      <c r="M265" s="61"/>
      <c r="N265" s="62"/>
      <c r="O265" s="62"/>
      <c r="P265" s="63"/>
      <c r="Q265" s="69"/>
      <c r="R265" s="61"/>
      <c r="S265" s="62"/>
      <c r="T265" s="62"/>
      <c r="U265" s="63"/>
    </row>
    <row r="266" spans="9:21">
      <c r="I266" s="69"/>
      <c r="J266" s="69"/>
      <c r="K266" s="69"/>
      <c r="L266" s="69"/>
      <c r="M266" s="61"/>
      <c r="N266" s="62"/>
      <c r="O266" s="62"/>
      <c r="P266" s="63"/>
      <c r="Q266" s="69"/>
      <c r="R266" s="61"/>
      <c r="S266" s="62"/>
      <c r="T266" s="62"/>
      <c r="U266" s="63"/>
    </row>
    <row r="267" spans="9:21">
      <c r="I267" s="69"/>
      <c r="J267" s="69"/>
      <c r="K267" s="69"/>
      <c r="L267" s="69"/>
      <c r="M267" s="61"/>
      <c r="N267" s="62"/>
      <c r="O267" s="62"/>
      <c r="P267" s="63"/>
      <c r="Q267" s="69"/>
      <c r="R267" s="61"/>
      <c r="S267" s="62"/>
      <c r="T267" s="62"/>
      <c r="U267" s="63"/>
    </row>
    <row r="268" spans="9:21">
      <c r="I268" s="69"/>
      <c r="J268" s="69"/>
      <c r="K268" s="69"/>
      <c r="L268" s="69"/>
      <c r="M268" s="61"/>
      <c r="N268" s="62"/>
      <c r="O268" s="62"/>
      <c r="P268" s="63"/>
      <c r="Q268" s="69"/>
      <c r="R268" s="61"/>
      <c r="S268" s="62"/>
      <c r="T268" s="62"/>
      <c r="U268" s="63"/>
    </row>
    <row r="269" spans="9:21">
      <c r="I269" s="69"/>
      <c r="J269" s="69"/>
      <c r="K269" s="69"/>
      <c r="L269" s="69"/>
      <c r="M269" s="61"/>
      <c r="N269" s="62"/>
      <c r="O269" s="62"/>
      <c r="P269" s="63"/>
      <c r="Q269" s="69"/>
      <c r="R269" s="61"/>
      <c r="S269" s="62"/>
      <c r="T269" s="62"/>
      <c r="U269" s="63"/>
    </row>
    <row r="270" spans="9:21">
      <c r="I270" s="69"/>
      <c r="J270" s="69"/>
      <c r="K270" s="69"/>
      <c r="L270" s="69"/>
      <c r="M270" s="61"/>
      <c r="N270" s="62"/>
      <c r="O270" s="62"/>
      <c r="P270" s="63"/>
      <c r="Q270" s="69"/>
      <c r="R270" s="61"/>
      <c r="S270" s="62"/>
      <c r="T270" s="62"/>
      <c r="U270" s="63"/>
    </row>
    <row r="271" spans="9:21">
      <c r="I271" s="69"/>
      <c r="J271" s="69"/>
      <c r="K271" s="69"/>
      <c r="L271" s="69"/>
      <c r="M271" s="61"/>
      <c r="N271" s="62"/>
      <c r="O271" s="62"/>
      <c r="P271" s="63"/>
      <c r="Q271" s="69"/>
      <c r="R271" s="61"/>
      <c r="S271" s="62"/>
      <c r="T271" s="62"/>
      <c r="U271" s="63"/>
    </row>
    <row r="272" spans="9:21">
      <c r="I272" s="69"/>
      <c r="J272" s="69"/>
      <c r="K272" s="69"/>
      <c r="L272" s="69"/>
      <c r="M272" s="61"/>
      <c r="N272" s="62"/>
      <c r="O272" s="62"/>
      <c r="P272" s="63"/>
      <c r="Q272" s="69"/>
      <c r="R272" s="61"/>
      <c r="S272" s="62"/>
      <c r="T272" s="62"/>
      <c r="U272" s="63"/>
    </row>
    <row r="273" spans="9:21">
      <c r="I273" s="69"/>
      <c r="J273" s="69"/>
      <c r="K273" s="69"/>
      <c r="L273" s="69"/>
      <c r="M273" s="61"/>
      <c r="N273" s="62"/>
      <c r="O273" s="62"/>
      <c r="P273" s="63"/>
      <c r="Q273" s="69"/>
      <c r="R273" s="61"/>
      <c r="S273" s="62"/>
      <c r="T273" s="62"/>
      <c r="U273" s="63"/>
    </row>
    <row r="274" spans="9:21">
      <c r="I274" s="69"/>
      <c r="J274" s="69"/>
      <c r="K274" s="69"/>
      <c r="L274" s="69"/>
      <c r="M274" s="61"/>
      <c r="N274" s="62"/>
      <c r="O274" s="62"/>
      <c r="P274" s="63"/>
      <c r="Q274" s="69"/>
      <c r="R274" s="61"/>
      <c r="S274" s="62"/>
      <c r="T274" s="62"/>
      <c r="U274" s="63"/>
    </row>
    <row r="275" spans="9:21">
      <c r="I275" s="69"/>
      <c r="J275" s="69"/>
      <c r="K275" s="69"/>
      <c r="L275" s="69"/>
      <c r="M275" s="61"/>
      <c r="N275" s="62"/>
      <c r="O275" s="62"/>
      <c r="P275" s="63"/>
      <c r="Q275" s="69"/>
      <c r="R275" s="61"/>
      <c r="S275" s="62"/>
      <c r="T275" s="62"/>
      <c r="U275" s="63"/>
    </row>
    <row r="276" spans="9:21">
      <c r="I276" s="69"/>
      <c r="J276" s="69"/>
      <c r="K276" s="69"/>
      <c r="L276" s="69"/>
      <c r="M276" s="61"/>
      <c r="N276" s="62"/>
      <c r="O276" s="62"/>
      <c r="P276" s="63"/>
      <c r="Q276" s="69"/>
      <c r="R276" s="61"/>
      <c r="S276" s="62"/>
      <c r="T276" s="62"/>
      <c r="U276" s="63"/>
    </row>
    <row r="277" spans="9:21">
      <c r="I277" s="69"/>
      <c r="J277" s="69"/>
      <c r="K277" s="69"/>
      <c r="L277" s="69"/>
      <c r="M277" s="61"/>
      <c r="N277" s="62"/>
      <c r="O277" s="62"/>
      <c r="P277" s="63"/>
      <c r="Q277" s="69"/>
      <c r="R277" s="61"/>
      <c r="S277" s="62"/>
      <c r="T277" s="62"/>
      <c r="U277" s="63"/>
    </row>
    <row r="278" spans="9:21">
      <c r="I278" s="69"/>
      <c r="J278" s="69"/>
      <c r="K278" s="69"/>
      <c r="L278" s="69"/>
      <c r="M278" s="61"/>
      <c r="N278" s="62"/>
      <c r="O278" s="62"/>
      <c r="P278" s="63"/>
      <c r="Q278" s="69"/>
      <c r="R278" s="61"/>
      <c r="S278" s="62"/>
      <c r="T278" s="62"/>
      <c r="U278" s="63"/>
    </row>
    <row r="279" spans="9:21">
      <c r="I279" s="69"/>
      <c r="J279" s="69"/>
      <c r="K279" s="69"/>
      <c r="L279" s="69"/>
      <c r="M279" s="61"/>
      <c r="N279" s="62"/>
      <c r="O279" s="62"/>
      <c r="P279" s="63"/>
      <c r="Q279" s="69"/>
      <c r="R279" s="61"/>
      <c r="S279" s="62"/>
      <c r="T279" s="62"/>
      <c r="U279" s="63"/>
    </row>
    <row r="280" spans="9:21">
      <c r="I280" s="69"/>
      <c r="J280" s="69"/>
      <c r="K280" s="69"/>
      <c r="L280" s="69"/>
      <c r="M280" s="61"/>
      <c r="N280" s="62"/>
      <c r="O280" s="62"/>
      <c r="P280" s="63"/>
      <c r="Q280" s="69"/>
      <c r="R280" s="61"/>
      <c r="S280" s="62"/>
      <c r="T280" s="62"/>
      <c r="U280" s="63"/>
    </row>
    <row r="281" spans="9:21">
      <c r="I281" s="69"/>
      <c r="J281" s="69"/>
      <c r="K281" s="69"/>
      <c r="L281" s="69"/>
      <c r="M281" s="61"/>
      <c r="N281" s="62"/>
      <c r="O281" s="62"/>
      <c r="P281" s="63"/>
      <c r="Q281" s="69"/>
      <c r="R281" s="61"/>
      <c r="S281" s="62"/>
      <c r="T281" s="62"/>
      <c r="U281" s="63"/>
    </row>
    <row r="282" spans="9:21">
      <c r="I282" s="69"/>
      <c r="J282" s="69"/>
      <c r="K282" s="69"/>
      <c r="L282" s="69"/>
      <c r="M282" s="61"/>
      <c r="N282" s="62"/>
      <c r="O282" s="62"/>
      <c r="P282" s="63"/>
      <c r="Q282" s="69"/>
      <c r="R282" s="61"/>
      <c r="S282" s="62"/>
      <c r="T282" s="62"/>
      <c r="U282" s="63"/>
    </row>
    <row r="283" spans="9:21">
      <c r="I283" s="69"/>
      <c r="J283" s="69"/>
      <c r="K283" s="69"/>
      <c r="L283" s="69"/>
      <c r="M283" s="61"/>
      <c r="N283" s="62"/>
      <c r="O283" s="62"/>
      <c r="P283" s="63"/>
      <c r="Q283" s="69"/>
      <c r="R283" s="61"/>
      <c r="S283" s="62"/>
      <c r="T283" s="62"/>
      <c r="U283" s="63"/>
    </row>
    <row r="284" spans="9:21">
      <c r="I284" s="69"/>
      <c r="J284" s="69"/>
      <c r="K284" s="69"/>
      <c r="L284" s="69"/>
      <c r="M284" s="61"/>
      <c r="N284" s="62"/>
      <c r="O284" s="62"/>
      <c r="P284" s="63"/>
      <c r="Q284" s="69"/>
      <c r="R284" s="61"/>
      <c r="S284" s="62"/>
      <c r="T284" s="62"/>
      <c r="U284" s="63"/>
    </row>
    <row r="285" spans="9:21">
      <c r="I285" s="69"/>
      <c r="J285" s="69"/>
      <c r="K285" s="69"/>
      <c r="L285" s="69"/>
      <c r="M285" s="61"/>
      <c r="N285" s="62"/>
      <c r="O285" s="62"/>
      <c r="P285" s="63"/>
      <c r="Q285" s="69"/>
      <c r="R285" s="61"/>
      <c r="S285" s="62"/>
      <c r="T285" s="62"/>
      <c r="U285" s="63"/>
    </row>
    <row r="286" spans="9:21">
      <c r="I286" s="69"/>
      <c r="J286" s="69"/>
      <c r="K286" s="69"/>
      <c r="L286" s="69"/>
      <c r="M286" s="61"/>
      <c r="N286" s="62"/>
      <c r="O286" s="62"/>
      <c r="P286" s="63"/>
      <c r="Q286" s="69"/>
      <c r="R286" s="61"/>
      <c r="S286" s="62"/>
      <c r="T286" s="62"/>
      <c r="U286" s="63"/>
    </row>
    <row r="287" spans="9:21">
      <c r="I287" s="69"/>
      <c r="J287" s="69"/>
      <c r="K287" s="69"/>
      <c r="L287" s="69"/>
      <c r="M287" s="61"/>
      <c r="N287" s="62"/>
      <c r="O287" s="62"/>
      <c r="P287" s="63"/>
      <c r="Q287" s="69"/>
      <c r="R287" s="61"/>
      <c r="S287" s="62"/>
      <c r="T287" s="62"/>
      <c r="U287" s="63"/>
    </row>
    <row r="288" spans="9:21">
      <c r="I288" s="69"/>
      <c r="J288" s="69"/>
      <c r="K288" s="69"/>
      <c r="L288" s="69"/>
      <c r="M288" s="61"/>
      <c r="N288" s="62"/>
      <c r="O288" s="62"/>
      <c r="P288" s="63"/>
      <c r="Q288" s="69"/>
      <c r="R288" s="61"/>
      <c r="S288" s="62"/>
      <c r="T288" s="62"/>
      <c r="U288" s="63"/>
    </row>
    <row r="289" spans="9:21">
      <c r="I289" s="69"/>
      <c r="J289" s="69"/>
      <c r="K289" s="69"/>
      <c r="L289" s="69"/>
      <c r="M289" s="61"/>
      <c r="N289" s="62"/>
      <c r="O289" s="62"/>
      <c r="P289" s="63"/>
      <c r="Q289" s="69"/>
      <c r="R289" s="61"/>
      <c r="S289" s="62"/>
      <c r="T289" s="62"/>
      <c r="U289" s="63"/>
    </row>
    <row r="290" spans="9:21">
      <c r="I290" s="69"/>
      <c r="J290" s="69"/>
      <c r="K290" s="69"/>
      <c r="L290" s="69"/>
      <c r="M290" s="61"/>
      <c r="N290" s="62"/>
      <c r="O290" s="62"/>
      <c r="P290" s="63"/>
      <c r="Q290" s="69"/>
      <c r="R290" s="61"/>
      <c r="S290" s="62"/>
      <c r="T290" s="62"/>
      <c r="U290" s="63"/>
    </row>
    <row r="291" spans="9:21">
      <c r="I291" s="69"/>
      <c r="J291" s="69"/>
      <c r="K291" s="69"/>
      <c r="L291" s="69"/>
      <c r="M291" s="61"/>
      <c r="N291" s="62"/>
      <c r="O291" s="62"/>
      <c r="P291" s="63"/>
      <c r="Q291" s="69"/>
      <c r="R291" s="61"/>
      <c r="S291" s="62"/>
      <c r="T291" s="62"/>
      <c r="U291" s="63"/>
    </row>
    <row r="292" spans="9:21">
      <c r="I292" s="69"/>
      <c r="J292" s="69"/>
      <c r="K292" s="69"/>
      <c r="L292" s="69"/>
      <c r="M292" s="61"/>
      <c r="N292" s="62"/>
      <c r="O292" s="62"/>
      <c r="P292" s="63"/>
      <c r="Q292" s="69"/>
      <c r="R292" s="61"/>
      <c r="S292" s="62"/>
      <c r="T292" s="62"/>
      <c r="U292" s="63"/>
    </row>
    <row r="293" spans="9:21">
      <c r="I293" s="69"/>
      <c r="J293" s="69"/>
      <c r="K293" s="69"/>
      <c r="L293" s="69"/>
      <c r="M293" s="61"/>
      <c r="N293" s="62"/>
      <c r="O293" s="62"/>
      <c r="P293" s="63"/>
      <c r="Q293" s="69"/>
      <c r="R293" s="61"/>
      <c r="S293" s="62"/>
      <c r="T293" s="62"/>
      <c r="U293" s="63"/>
    </row>
    <row r="294" spans="9:21">
      <c r="I294" s="69"/>
      <c r="J294" s="69"/>
      <c r="K294" s="69"/>
      <c r="L294" s="69"/>
      <c r="M294" s="61"/>
      <c r="N294" s="62"/>
      <c r="O294" s="62"/>
      <c r="P294" s="63"/>
      <c r="Q294" s="69"/>
      <c r="R294" s="61"/>
      <c r="S294" s="62"/>
      <c r="T294" s="62"/>
      <c r="U294" s="63"/>
    </row>
    <row r="295" spans="9:21">
      <c r="I295" s="69"/>
      <c r="J295" s="69"/>
      <c r="K295" s="69"/>
      <c r="L295" s="69"/>
      <c r="M295" s="61"/>
      <c r="N295" s="62"/>
      <c r="O295" s="62"/>
      <c r="P295" s="63"/>
      <c r="Q295" s="69"/>
      <c r="R295" s="61"/>
      <c r="S295" s="62"/>
      <c r="T295" s="62"/>
      <c r="U295" s="63"/>
    </row>
    <row r="296" spans="9:21">
      <c r="I296" s="69"/>
      <c r="J296" s="69"/>
      <c r="K296" s="69"/>
      <c r="L296" s="69"/>
      <c r="M296" s="61"/>
      <c r="N296" s="62"/>
      <c r="O296" s="62"/>
      <c r="P296" s="63"/>
      <c r="Q296" s="69"/>
      <c r="R296" s="61"/>
      <c r="S296" s="62"/>
      <c r="T296" s="62"/>
      <c r="U296" s="63"/>
    </row>
    <row r="297" spans="9:21">
      <c r="I297" s="69"/>
      <c r="J297" s="69"/>
      <c r="K297" s="69"/>
      <c r="L297" s="69"/>
      <c r="M297" s="61"/>
      <c r="N297" s="62"/>
      <c r="O297" s="62"/>
      <c r="P297" s="63"/>
      <c r="Q297" s="69"/>
      <c r="R297" s="61"/>
      <c r="S297" s="62"/>
      <c r="T297" s="62"/>
      <c r="U297" s="63"/>
    </row>
    <row r="298" spans="9:21">
      <c r="I298" s="69"/>
      <c r="J298" s="69"/>
      <c r="K298" s="69"/>
      <c r="L298" s="69"/>
      <c r="M298" s="61"/>
      <c r="N298" s="62"/>
      <c r="O298" s="62"/>
      <c r="P298" s="63"/>
      <c r="Q298" s="69"/>
      <c r="R298" s="61"/>
      <c r="S298" s="62"/>
      <c r="T298" s="62"/>
      <c r="U298" s="63"/>
    </row>
    <row r="299" spans="9:21">
      <c r="I299" s="69"/>
      <c r="J299" s="69"/>
      <c r="K299" s="69"/>
      <c r="L299" s="69"/>
      <c r="M299" s="61"/>
      <c r="N299" s="62"/>
      <c r="O299" s="62"/>
      <c r="P299" s="63"/>
      <c r="Q299" s="69"/>
      <c r="R299" s="61"/>
      <c r="S299" s="62"/>
      <c r="T299" s="62"/>
      <c r="U299" s="63"/>
    </row>
    <row r="300" spans="9:21">
      <c r="I300" s="69"/>
      <c r="J300" s="69"/>
      <c r="K300" s="69"/>
      <c r="L300" s="69"/>
      <c r="M300" s="61"/>
      <c r="N300" s="62"/>
      <c r="O300" s="62"/>
      <c r="P300" s="63"/>
      <c r="Q300" s="69"/>
      <c r="R300" s="61"/>
      <c r="S300" s="62"/>
      <c r="T300" s="62"/>
      <c r="U300" s="63"/>
    </row>
    <row r="301" spans="9:21">
      <c r="I301" s="69"/>
      <c r="J301" s="69"/>
      <c r="K301" s="69"/>
      <c r="L301" s="69"/>
      <c r="M301" s="61"/>
      <c r="N301" s="62"/>
      <c r="O301" s="62"/>
      <c r="P301" s="63"/>
      <c r="Q301" s="69"/>
      <c r="R301" s="61"/>
      <c r="S301" s="62"/>
      <c r="T301" s="62"/>
      <c r="U301" s="63"/>
    </row>
    <row r="302" spans="9:21">
      <c r="I302" s="69"/>
      <c r="J302" s="69"/>
      <c r="K302" s="69"/>
      <c r="L302" s="69"/>
      <c r="M302" s="61"/>
      <c r="N302" s="62"/>
      <c r="O302" s="62"/>
      <c r="P302" s="63"/>
      <c r="Q302" s="69"/>
      <c r="R302" s="61"/>
      <c r="S302" s="62"/>
      <c r="T302" s="62"/>
      <c r="U302" s="63"/>
    </row>
    <row r="303" spans="9:21">
      <c r="I303" s="69"/>
      <c r="J303" s="69"/>
      <c r="K303" s="69"/>
      <c r="L303" s="69"/>
      <c r="M303" s="61"/>
      <c r="N303" s="62"/>
      <c r="O303" s="62"/>
      <c r="P303" s="63"/>
      <c r="Q303" s="69"/>
      <c r="R303" s="61"/>
      <c r="S303" s="62"/>
      <c r="T303" s="62"/>
      <c r="U303" s="63"/>
    </row>
    <row r="304" spans="9:21">
      <c r="I304" s="69"/>
      <c r="J304" s="69"/>
      <c r="K304" s="69"/>
      <c r="L304" s="69"/>
      <c r="M304" s="61"/>
      <c r="N304" s="62"/>
      <c r="O304" s="62"/>
      <c r="P304" s="63"/>
      <c r="Q304" s="69"/>
      <c r="R304" s="61"/>
      <c r="S304" s="62"/>
      <c r="T304" s="62"/>
      <c r="U304" s="63"/>
    </row>
    <row r="305" spans="9:21">
      <c r="I305" s="69"/>
      <c r="J305" s="69"/>
      <c r="K305" s="69"/>
      <c r="L305" s="69"/>
      <c r="M305" s="61"/>
      <c r="N305" s="62"/>
      <c r="O305" s="62"/>
      <c r="P305" s="63"/>
      <c r="Q305" s="69"/>
      <c r="R305" s="61"/>
      <c r="S305" s="62"/>
      <c r="T305" s="62"/>
      <c r="U305" s="63"/>
    </row>
    <row r="306" spans="9:21">
      <c r="I306" s="69"/>
      <c r="J306" s="69"/>
      <c r="K306" s="69"/>
      <c r="L306" s="69"/>
      <c r="M306" s="61"/>
      <c r="N306" s="62"/>
      <c r="O306" s="62"/>
      <c r="P306" s="63"/>
      <c r="Q306" s="69"/>
      <c r="R306" s="61"/>
      <c r="S306" s="62"/>
      <c r="T306" s="62"/>
      <c r="U306" s="63"/>
    </row>
    <row r="307" spans="9:21">
      <c r="I307" s="69"/>
      <c r="J307" s="69"/>
      <c r="K307" s="69"/>
      <c r="L307" s="69"/>
      <c r="M307" s="61"/>
      <c r="N307" s="62"/>
      <c r="O307" s="62"/>
      <c r="P307" s="63"/>
      <c r="Q307" s="69"/>
      <c r="R307" s="61"/>
      <c r="S307" s="62"/>
      <c r="T307" s="62"/>
      <c r="U307" s="63"/>
    </row>
    <row r="308" spans="9:21">
      <c r="I308" s="69"/>
      <c r="J308" s="69"/>
      <c r="K308" s="69"/>
      <c r="L308" s="69"/>
      <c r="M308" s="61"/>
      <c r="N308" s="62"/>
      <c r="O308" s="62"/>
      <c r="P308" s="63"/>
      <c r="Q308" s="69"/>
      <c r="R308" s="61"/>
      <c r="S308" s="62"/>
      <c r="T308" s="62"/>
      <c r="U308" s="63"/>
    </row>
    <row r="309" spans="9:21">
      <c r="I309" s="69"/>
      <c r="J309" s="69"/>
      <c r="K309" s="69"/>
      <c r="L309" s="69"/>
      <c r="M309" s="61"/>
      <c r="N309" s="62"/>
      <c r="O309" s="62"/>
      <c r="P309" s="63"/>
      <c r="Q309" s="69"/>
      <c r="R309" s="61"/>
      <c r="S309" s="62"/>
      <c r="T309" s="62"/>
      <c r="U309" s="63"/>
    </row>
    <row r="310" spans="9:21">
      <c r="I310" s="69"/>
      <c r="J310" s="69"/>
      <c r="K310" s="69"/>
      <c r="L310" s="69"/>
      <c r="M310" s="61"/>
      <c r="N310" s="62"/>
      <c r="O310" s="62"/>
      <c r="P310" s="63"/>
      <c r="Q310" s="69"/>
      <c r="R310" s="61"/>
      <c r="S310" s="62"/>
      <c r="T310" s="62"/>
      <c r="U310" s="63"/>
    </row>
    <row r="311" spans="9:21">
      <c r="I311" s="69"/>
      <c r="J311" s="69"/>
      <c r="K311" s="69"/>
      <c r="L311" s="69"/>
      <c r="M311" s="61"/>
      <c r="N311" s="62"/>
      <c r="O311" s="62"/>
      <c r="P311" s="63"/>
      <c r="Q311" s="69"/>
      <c r="R311" s="61"/>
      <c r="S311" s="62"/>
      <c r="T311" s="62"/>
      <c r="U311" s="63"/>
    </row>
    <row r="312" spans="9:21">
      <c r="I312" s="69"/>
      <c r="J312" s="69"/>
      <c r="K312" s="69"/>
      <c r="L312" s="69"/>
      <c r="M312" s="61"/>
      <c r="N312" s="62"/>
      <c r="O312" s="62"/>
      <c r="P312" s="63"/>
      <c r="Q312" s="69"/>
      <c r="R312" s="61"/>
      <c r="S312" s="62"/>
      <c r="T312" s="62"/>
      <c r="U312" s="63"/>
    </row>
    <row r="313" spans="9:21">
      <c r="I313" s="69"/>
      <c r="J313" s="69"/>
      <c r="K313" s="69"/>
      <c r="L313" s="69"/>
      <c r="M313" s="61"/>
      <c r="N313" s="62"/>
      <c r="O313" s="62"/>
      <c r="P313" s="63"/>
      <c r="Q313" s="69"/>
      <c r="R313" s="61"/>
      <c r="S313" s="62"/>
      <c r="T313" s="62"/>
      <c r="U313" s="63"/>
    </row>
    <row r="314" spans="9:21">
      <c r="I314" s="69"/>
      <c r="J314" s="69"/>
      <c r="K314" s="69"/>
      <c r="L314" s="69"/>
      <c r="M314" s="61"/>
      <c r="N314" s="62"/>
      <c r="O314" s="62"/>
      <c r="P314" s="63"/>
      <c r="Q314" s="69"/>
      <c r="R314" s="61"/>
      <c r="S314" s="62"/>
      <c r="T314" s="62"/>
      <c r="U314" s="63"/>
    </row>
    <row r="315" spans="9:21">
      <c r="I315" s="69"/>
      <c r="J315" s="69"/>
      <c r="K315" s="69"/>
      <c r="L315" s="69"/>
      <c r="M315" s="61"/>
      <c r="N315" s="62"/>
      <c r="O315" s="62"/>
      <c r="P315" s="63"/>
      <c r="Q315" s="69"/>
      <c r="R315" s="61"/>
      <c r="S315" s="62"/>
      <c r="T315" s="62"/>
      <c r="U315" s="63"/>
    </row>
    <row r="316" spans="9:21">
      <c r="I316" s="69"/>
      <c r="J316" s="69"/>
      <c r="K316" s="69"/>
      <c r="L316" s="69"/>
      <c r="M316" s="61"/>
      <c r="N316" s="62"/>
      <c r="O316" s="62"/>
      <c r="P316" s="63"/>
      <c r="Q316" s="69"/>
      <c r="R316" s="61"/>
      <c r="S316" s="62"/>
      <c r="T316" s="62"/>
      <c r="U316" s="63"/>
    </row>
    <row r="317" spans="9:21">
      <c r="I317" s="69"/>
      <c r="J317" s="69"/>
      <c r="K317" s="69"/>
      <c r="L317" s="69"/>
      <c r="M317" s="61"/>
      <c r="N317" s="62"/>
      <c r="O317" s="62"/>
      <c r="P317" s="63"/>
      <c r="Q317" s="69"/>
      <c r="R317" s="61"/>
      <c r="S317" s="62"/>
      <c r="T317" s="62"/>
      <c r="U317" s="63"/>
    </row>
    <row r="318" spans="9:21">
      <c r="I318" s="69"/>
      <c r="J318" s="69"/>
      <c r="K318" s="69"/>
      <c r="L318" s="69"/>
      <c r="M318" s="61"/>
      <c r="N318" s="62"/>
      <c r="O318" s="62"/>
      <c r="P318" s="63"/>
      <c r="Q318" s="69"/>
      <c r="R318" s="61"/>
      <c r="S318" s="62"/>
      <c r="T318" s="62"/>
      <c r="U318" s="63"/>
    </row>
    <row r="319" spans="9:21">
      <c r="I319" s="69"/>
      <c r="J319" s="69"/>
      <c r="K319" s="69"/>
      <c r="L319" s="69"/>
      <c r="M319" s="61"/>
      <c r="N319" s="62"/>
      <c r="O319" s="62"/>
      <c r="P319" s="63"/>
      <c r="Q319" s="69"/>
      <c r="R319" s="61"/>
      <c r="S319" s="62"/>
      <c r="T319" s="62"/>
      <c r="U319" s="63"/>
    </row>
    <row r="320" spans="9:21">
      <c r="I320" s="69"/>
      <c r="J320" s="69"/>
      <c r="K320" s="69"/>
      <c r="L320" s="69"/>
      <c r="M320" s="61"/>
      <c r="N320" s="62"/>
      <c r="O320" s="62"/>
      <c r="P320" s="63"/>
      <c r="Q320" s="69"/>
      <c r="R320" s="61"/>
      <c r="S320" s="62"/>
      <c r="T320" s="62"/>
      <c r="U320" s="63"/>
    </row>
    <row r="321" spans="9:21">
      <c r="I321" s="69"/>
      <c r="J321" s="69"/>
      <c r="K321" s="69"/>
      <c r="L321" s="69"/>
      <c r="M321" s="61"/>
      <c r="N321" s="62"/>
      <c r="O321" s="62"/>
      <c r="P321" s="63"/>
      <c r="Q321" s="69"/>
      <c r="R321" s="61"/>
      <c r="S321" s="62"/>
      <c r="T321" s="62"/>
      <c r="U321" s="63"/>
    </row>
    <row r="322" spans="9:21">
      <c r="I322" s="69"/>
      <c r="J322" s="69"/>
      <c r="K322" s="69"/>
      <c r="L322" s="69"/>
      <c r="M322" s="61"/>
      <c r="N322" s="62"/>
      <c r="O322" s="62"/>
      <c r="P322" s="63"/>
      <c r="Q322" s="69"/>
      <c r="R322" s="61"/>
      <c r="S322" s="62"/>
      <c r="T322" s="62"/>
      <c r="U322" s="63"/>
    </row>
    <row r="323" spans="9:21">
      <c r="I323" s="69"/>
      <c r="J323" s="69"/>
      <c r="K323" s="69"/>
      <c r="L323" s="69"/>
      <c r="M323" s="61"/>
      <c r="N323" s="62"/>
      <c r="O323" s="62"/>
      <c r="P323" s="63"/>
      <c r="Q323" s="69"/>
      <c r="R323" s="61"/>
      <c r="S323" s="62"/>
      <c r="T323" s="62"/>
      <c r="U323" s="63"/>
    </row>
    <row r="324" spans="9:21">
      <c r="I324" s="69"/>
      <c r="J324" s="69"/>
      <c r="K324" s="69"/>
      <c r="L324" s="69"/>
      <c r="M324" s="61"/>
      <c r="N324" s="62"/>
      <c r="O324" s="62"/>
      <c r="P324" s="63"/>
      <c r="Q324" s="69"/>
      <c r="R324" s="61"/>
      <c r="S324" s="62"/>
      <c r="T324" s="62"/>
      <c r="U324" s="63"/>
    </row>
    <row r="325" spans="9:21">
      <c r="I325" s="69"/>
      <c r="J325" s="69"/>
      <c r="K325" s="69"/>
      <c r="L325" s="69"/>
      <c r="M325" s="61"/>
      <c r="N325" s="62"/>
      <c r="O325" s="62"/>
      <c r="P325" s="63"/>
      <c r="Q325" s="69"/>
      <c r="R325" s="61"/>
      <c r="S325" s="62"/>
      <c r="T325" s="62"/>
      <c r="U325" s="63"/>
    </row>
    <row r="326" spans="9:21">
      <c r="I326" s="69"/>
      <c r="J326" s="69"/>
      <c r="K326" s="69"/>
      <c r="L326" s="69"/>
      <c r="M326" s="61"/>
      <c r="N326" s="62"/>
      <c r="O326" s="62"/>
      <c r="P326" s="63"/>
      <c r="Q326" s="69"/>
      <c r="R326" s="61"/>
      <c r="S326" s="62"/>
      <c r="T326" s="62"/>
      <c r="U326" s="63"/>
    </row>
    <row r="327" spans="9:21">
      <c r="I327" s="69"/>
      <c r="J327" s="69"/>
      <c r="K327" s="69"/>
      <c r="L327" s="69"/>
      <c r="M327" s="61"/>
      <c r="N327" s="62"/>
      <c r="O327" s="62"/>
      <c r="P327" s="63"/>
      <c r="Q327" s="69"/>
      <c r="R327" s="61"/>
      <c r="S327" s="62"/>
      <c r="T327" s="62"/>
      <c r="U327" s="63"/>
    </row>
    <row r="328" spans="9:21">
      <c r="I328" s="69"/>
      <c r="J328" s="69"/>
      <c r="K328" s="69"/>
      <c r="L328" s="69"/>
      <c r="M328" s="61"/>
      <c r="N328" s="62"/>
      <c r="O328" s="62"/>
      <c r="P328" s="63"/>
      <c r="Q328" s="69"/>
      <c r="R328" s="61"/>
      <c r="S328" s="62"/>
      <c r="T328" s="62"/>
      <c r="U328" s="63"/>
    </row>
    <row r="329" spans="9:21">
      <c r="I329" s="69"/>
      <c r="J329" s="69"/>
      <c r="K329" s="69"/>
      <c r="L329" s="69"/>
      <c r="M329" s="61"/>
      <c r="N329" s="62"/>
      <c r="O329" s="62"/>
      <c r="P329" s="63"/>
      <c r="Q329" s="69"/>
      <c r="R329" s="61"/>
      <c r="S329" s="62"/>
      <c r="T329" s="62"/>
      <c r="U329" s="63"/>
    </row>
    <row r="330" spans="9:21">
      <c r="I330" s="69"/>
      <c r="J330" s="69"/>
      <c r="K330" s="69"/>
      <c r="L330" s="69"/>
      <c r="M330" s="61"/>
      <c r="N330" s="62"/>
      <c r="O330" s="62"/>
      <c r="P330" s="63"/>
      <c r="Q330" s="69"/>
      <c r="R330" s="61"/>
      <c r="S330" s="62"/>
      <c r="T330" s="62"/>
      <c r="U330" s="63"/>
    </row>
    <row r="331" spans="9:21">
      <c r="I331" s="69"/>
      <c r="J331" s="69"/>
      <c r="K331" s="69"/>
      <c r="L331" s="69"/>
      <c r="M331" s="61"/>
      <c r="N331" s="62"/>
      <c r="O331" s="62"/>
      <c r="P331" s="63"/>
      <c r="Q331" s="69"/>
      <c r="R331" s="61"/>
      <c r="S331" s="62"/>
      <c r="T331" s="62"/>
      <c r="U331" s="63"/>
    </row>
    <row r="332" spans="9:21">
      <c r="I332" s="69"/>
      <c r="J332" s="69"/>
      <c r="K332" s="69"/>
      <c r="L332" s="69"/>
      <c r="M332" s="61"/>
      <c r="N332" s="62"/>
      <c r="O332" s="62"/>
      <c r="P332" s="63"/>
      <c r="Q332" s="69"/>
      <c r="R332" s="61"/>
      <c r="S332" s="62"/>
      <c r="T332" s="62"/>
      <c r="U332" s="63"/>
    </row>
    <row r="333" spans="9:21">
      <c r="I333" s="69"/>
      <c r="J333" s="69"/>
      <c r="K333" s="69"/>
      <c r="L333" s="69"/>
      <c r="M333" s="61"/>
      <c r="N333" s="62"/>
      <c r="O333" s="62"/>
      <c r="P333" s="63"/>
      <c r="Q333" s="69"/>
      <c r="R333" s="61"/>
      <c r="S333" s="62"/>
      <c r="T333" s="62"/>
      <c r="U333" s="63"/>
    </row>
    <row r="334" spans="9:21">
      <c r="I334" s="69"/>
      <c r="J334" s="69"/>
      <c r="K334" s="69"/>
      <c r="L334" s="69"/>
      <c r="M334" s="61"/>
      <c r="N334" s="62"/>
      <c r="O334" s="62"/>
      <c r="P334" s="63"/>
      <c r="Q334" s="69"/>
      <c r="R334" s="61"/>
      <c r="S334" s="62"/>
      <c r="T334" s="62"/>
      <c r="U334" s="63"/>
    </row>
    <row r="335" spans="9:21">
      <c r="I335" s="69"/>
      <c r="J335" s="69"/>
      <c r="K335" s="69"/>
      <c r="L335" s="69"/>
      <c r="M335" s="61"/>
      <c r="N335" s="62"/>
      <c r="O335" s="62"/>
      <c r="P335" s="63"/>
      <c r="Q335" s="69"/>
      <c r="R335" s="61"/>
      <c r="S335" s="62"/>
      <c r="T335" s="62"/>
      <c r="U335" s="63"/>
    </row>
    <row r="336" spans="9:21">
      <c r="I336" s="69"/>
      <c r="J336" s="69"/>
      <c r="K336" s="69"/>
      <c r="L336" s="69"/>
      <c r="M336" s="61"/>
      <c r="N336" s="62"/>
      <c r="O336" s="62"/>
      <c r="P336" s="63"/>
      <c r="Q336" s="69"/>
      <c r="R336" s="61"/>
      <c r="S336" s="62"/>
      <c r="T336" s="62"/>
      <c r="U336" s="63"/>
    </row>
    <row r="337" spans="9:21">
      <c r="I337" s="69"/>
      <c r="J337" s="69"/>
      <c r="K337" s="69"/>
      <c r="L337" s="69"/>
      <c r="M337" s="61"/>
      <c r="N337" s="62"/>
      <c r="O337" s="62"/>
      <c r="P337" s="63"/>
      <c r="Q337" s="69"/>
      <c r="R337" s="61"/>
      <c r="S337" s="62"/>
      <c r="T337" s="62"/>
      <c r="U337" s="63"/>
    </row>
    <row r="338" spans="9:21">
      <c r="I338" s="69"/>
      <c r="J338" s="69"/>
      <c r="K338" s="69"/>
      <c r="L338" s="69"/>
      <c r="M338" s="61"/>
      <c r="N338" s="62"/>
      <c r="O338" s="62"/>
      <c r="P338" s="63"/>
      <c r="Q338" s="69"/>
      <c r="R338" s="61"/>
      <c r="S338" s="62"/>
      <c r="T338" s="62"/>
      <c r="U338" s="63"/>
    </row>
    <row r="339" spans="9:21">
      <c r="I339" s="69"/>
      <c r="J339" s="69"/>
      <c r="K339" s="69"/>
      <c r="L339" s="69"/>
      <c r="M339" s="61"/>
      <c r="N339" s="62"/>
      <c r="O339" s="62"/>
      <c r="P339" s="63"/>
      <c r="Q339" s="69"/>
      <c r="R339" s="61"/>
      <c r="S339" s="62"/>
      <c r="T339" s="62"/>
      <c r="U339" s="63"/>
    </row>
    <row r="340" spans="9:21">
      <c r="I340" s="69"/>
      <c r="J340" s="69"/>
      <c r="K340" s="69"/>
      <c r="L340" s="69"/>
      <c r="M340" s="61"/>
      <c r="N340" s="62"/>
      <c r="O340" s="62"/>
      <c r="P340" s="63"/>
      <c r="Q340" s="69"/>
      <c r="R340" s="61"/>
      <c r="S340" s="62"/>
      <c r="T340" s="62"/>
      <c r="U340" s="63"/>
    </row>
    <row r="341" spans="9:21">
      <c r="I341" s="69"/>
      <c r="J341" s="69"/>
      <c r="K341" s="69"/>
      <c r="L341" s="69"/>
      <c r="M341" s="61"/>
      <c r="N341" s="62"/>
      <c r="O341" s="62"/>
      <c r="P341" s="63"/>
      <c r="Q341" s="69"/>
      <c r="R341" s="61"/>
      <c r="S341" s="62"/>
      <c r="T341" s="62"/>
      <c r="U341" s="63"/>
    </row>
    <row r="342" spans="9:21">
      <c r="I342" s="69"/>
      <c r="J342" s="69"/>
      <c r="K342" s="69"/>
      <c r="L342" s="69"/>
      <c r="M342" s="61"/>
      <c r="N342" s="62"/>
      <c r="O342" s="62"/>
      <c r="P342" s="63"/>
      <c r="Q342" s="69"/>
      <c r="R342" s="61"/>
      <c r="S342" s="62"/>
      <c r="T342" s="62"/>
      <c r="U342" s="63"/>
    </row>
    <row r="343" spans="9:21">
      <c r="I343" s="69"/>
      <c r="J343" s="69"/>
      <c r="K343" s="69"/>
      <c r="L343" s="69"/>
      <c r="M343" s="61"/>
      <c r="N343" s="62"/>
      <c r="O343" s="62"/>
      <c r="P343" s="63"/>
      <c r="Q343" s="69"/>
      <c r="R343" s="61"/>
      <c r="S343" s="62"/>
      <c r="T343" s="62"/>
      <c r="U343" s="63"/>
    </row>
    <row r="344" spans="9:21">
      <c r="I344" s="69"/>
      <c r="J344" s="69"/>
      <c r="K344" s="69"/>
      <c r="L344" s="69"/>
      <c r="M344" s="61"/>
      <c r="N344" s="62"/>
      <c r="O344" s="62"/>
      <c r="P344" s="63"/>
      <c r="Q344" s="69"/>
      <c r="R344" s="61"/>
      <c r="S344" s="62"/>
      <c r="T344" s="62"/>
      <c r="U344" s="63"/>
    </row>
    <row r="345" spans="9:21">
      <c r="I345" s="69"/>
      <c r="J345" s="69"/>
      <c r="K345" s="69"/>
      <c r="L345" s="69"/>
      <c r="M345" s="61"/>
      <c r="N345" s="62"/>
      <c r="O345" s="62"/>
      <c r="P345" s="63"/>
      <c r="Q345" s="69"/>
      <c r="R345" s="61"/>
      <c r="S345" s="62"/>
      <c r="T345" s="62"/>
      <c r="U345" s="63"/>
    </row>
    <row r="346" spans="9:21">
      <c r="I346" s="69"/>
      <c r="J346" s="69"/>
      <c r="K346" s="69"/>
      <c r="L346" s="69"/>
      <c r="M346" s="61"/>
      <c r="N346" s="62"/>
      <c r="O346" s="62"/>
      <c r="P346" s="63"/>
      <c r="Q346" s="69"/>
      <c r="R346" s="61"/>
      <c r="S346" s="62"/>
      <c r="T346" s="62"/>
      <c r="U346" s="63"/>
    </row>
    <row r="347" spans="9:21">
      <c r="I347" s="69"/>
      <c r="J347" s="69"/>
      <c r="K347" s="69"/>
      <c r="L347" s="69"/>
      <c r="M347" s="61"/>
      <c r="N347" s="62"/>
      <c r="O347" s="62"/>
      <c r="P347" s="63"/>
      <c r="Q347" s="69"/>
      <c r="R347" s="61"/>
      <c r="S347" s="62"/>
      <c r="T347" s="62"/>
      <c r="U347" s="63"/>
    </row>
    <row r="348" spans="9:21">
      <c r="I348" s="69"/>
      <c r="J348" s="69"/>
      <c r="K348" s="69"/>
      <c r="L348" s="69"/>
      <c r="M348" s="61"/>
      <c r="N348" s="62"/>
      <c r="O348" s="62"/>
      <c r="P348" s="63"/>
      <c r="Q348" s="69"/>
      <c r="R348" s="61"/>
      <c r="S348" s="62"/>
      <c r="T348" s="62"/>
      <c r="U348" s="63"/>
    </row>
    <row r="349" spans="9:21">
      <c r="I349" s="69"/>
      <c r="J349" s="69"/>
      <c r="K349" s="69"/>
      <c r="L349" s="69"/>
      <c r="M349" s="61"/>
      <c r="N349" s="62"/>
      <c r="O349" s="62"/>
      <c r="P349" s="63"/>
      <c r="Q349" s="69"/>
      <c r="R349" s="61"/>
      <c r="S349" s="62"/>
      <c r="T349" s="62"/>
      <c r="U349" s="63"/>
    </row>
    <row r="350" spans="9:21">
      <c r="I350" s="69"/>
      <c r="J350" s="69"/>
      <c r="K350" s="69"/>
      <c r="L350" s="69"/>
      <c r="M350" s="61"/>
      <c r="N350" s="62"/>
      <c r="O350" s="62"/>
      <c r="P350" s="63"/>
      <c r="Q350" s="69"/>
      <c r="R350" s="61"/>
      <c r="S350" s="62"/>
      <c r="T350" s="62"/>
      <c r="U350" s="63"/>
    </row>
    <row r="351" spans="9:21">
      <c r="I351" s="69"/>
      <c r="J351" s="69"/>
      <c r="K351" s="69"/>
      <c r="L351" s="69"/>
      <c r="M351" s="61"/>
      <c r="N351" s="62"/>
      <c r="O351" s="62"/>
      <c r="P351" s="63"/>
      <c r="Q351" s="69"/>
      <c r="R351" s="61"/>
      <c r="S351" s="62"/>
      <c r="T351" s="62"/>
      <c r="U351" s="63"/>
    </row>
    <row r="352" spans="9:21">
      <c r="I352" s="69"/>
      <c r="J352" s="69"/>
      <c r="K352" s="69"/>
      <c r="L352" s="69"/>
      <c r="M352" s="61"/>
      <c r="N352" s="62"/>
      <c r="O352" s="62"/>
      <c r="P352" s="63"/>
      <c r="Q352" s="69"/>
      <c r="R352" s="61"/>
      <c r="S352" s="62"/>
      <c r="T352" s="62"/>
      <c r="U352" s="63"/>
    </row>
    <row r="353" spans="9:21">
      <c r="I353" s="69"/>
      <c r="J353" s="69"/>
      <c r="K353" s="69"/>
      <c r="L353" s="69"/>
      <c r="M353" s="61"/>
      <c r="N353" s="62"/>
      <c r="O353" s="62"/>
      <c r="P353" s="63"/>
      <c r="Q353" s="69"/>
      <c r="R353" s="61"/>
      <c r="S353" s="62"/>
      <c r="T353" s="62"/>
      <c r="U353" s="63"/>
    </row>
    <row r="354" spans="9:21">
      <c r="I354" s="69"/>
      <c r="J354" s="69"/>
      <c r="K354" s="69"/>
      <c r="L354" s="69"/>
      <c r="M354" s="61"/>
      <c r="N354" s="62"/>
      <c r="O354" s="62"/>
      <c r="P354" s="63"/>
      <c r="Q354" s="69"/>
      <c r="R354" s="61"/>
      <c r="S354" s="62"/>
      <c r="T354" s="62"/>
      <c r="U354" s="63"/>
    </row>
    <row r="355" spans="9:21">
      <c r="I355" s="69"/>
      <c r="J355" s="69"/>
      <c r="K355" s="69"/>
      <c r="L355" s="69"/>
      <c r="M355" s="61"/>
      <c r="N355" s="62"/>
      <c r="O355" s="62"/>
      <c r="P355" s="63"/>
      <c r="Q355" s="69"/>
      <c r="R355" s="61"/>
      <c r="S355" s="62"/>
      <c r="T355" s="62"/>
      <c r="U355" s="63"/>
    </row>
    <row r="356" spans="9:21">
      <c r="I356" s="69"/>
      <c r="J356" s="69"/>
      <c r="K356" s="69"/>
      <c r="L356" s="69"/>
      <c r="M356" s="61"/>
      <c r="N356" s="62"/>
      <c r="O356" s="62"/>
      <c r="P356" s="63"/>
      <c r="Q356" s="69"/>
      <c r="R356" s="61"/>
      <c r="S356" s="62"/>
      <c r="T356" s="62"/>
      <c r="U356" s="63"/>
    </row>
    <row r="357" spans="9:21">
      <c r="I357" s="69"/>
      <c r="J357" s="69"/>
      <c r="K357" s="69"/>
      <c r="L357" s="69"/>
      <c r="M357" s="61"/>
      <c r="N357" s="62"/>
      <c r="O357" s="62"/>
      <c r="P357" s="63"/>
      <c r="Q357" s="69"/>
      <c r="R357" s="61"/>
      <c r="S357" s="62"/>
      <c r="T357" s="62"/>
      <c r="U357" s="63"/>
    </row>
    <row r="358" spans="9:21">
      <c r="I358" s="69"/>
      <c r="J358" s="69"/>
      <c r="K358" s="69"/>
      <c r="L358" s="69"/>
      <c r="M358" s="61"/>
      <c r="N358" s="62"/>
      <c r="O358" s="62"/>
      <c r="P358" s="63"/>
      <c r="Q358" s="69"/>
      <c r="R358" s="61"/>
      <c r="S358" s="62"/>
      <c r="T358" s="62"/>
      <c r="U358" s="63"/>
    </row>
    <row r="359" spans="9:21">
      <c r="I359" s="69"/>
      <c r="J359" s="69"/>
      <c r="K359" s="69"/>
      <c r="L359" s="69"/>
      <c r="M359" s="61"/>
      <c r="N359" s="62"/>
      <c r="O359" s="62"/>
      <c r="P359" s="63"/>
      <c r="Q359" s="69"/>
      <c r="R359" s="61"/>
      <c r="S359" s="62"/>
      <c r="T359" s="62"/>
      <c r="U359" s="63"/>
    </row>
    <row r="360" spans="9:21">
      <c r="I360" s="69"/>
      <c r="J360" s="69"/>
      <c r="K360" s="69"/>
      <c r="L360" s="69"/>
      <c r="M360" s="61"/>
      <c r="N360" s="62"/>
      <c r="O360" s="62"/>
      <c r="P360" s="63"/>
      <c r="Q360" s="69"/>
      <c r="R360" s="61"/>
      <c r="S360" s="62"/>
      <c r="T360" s="62"/>
      <c r="U360" s="63"/>
    </row>
    <row r="361" spans="9:21">
      <c r="I361" s="69"/>
      <c r="J361" s="69"/>
      <c r="K361" s="69"/>
      <c r="L361" s="69"/>
      <c r="M361" s="61"/>
      <c r="N361" s="62"/>
      <c r="O361" s="62"/>
      <c r="P361" s="63"/>
      <c r="Q361" s="69"/>
      <c r="R361" s="61"/>
      <c r="S361" s="62"/>
      <c r="T361" s="62"/>
      <c r="U361" s="63"/>
    </row>
    <row r="362" spans="9:21">
      <c r="I362" s="69"/>
      <c r="J362" s="69"/>
      <c r="K362" s="69"/>
      <c r="L362" s="69"/>
      <c r="M362" s="61"/>
      <c r="N362" s="62"/>
      <c r="O362" s="62"/>
      <c r="P362" s="63"/>
      <c r="Q362" s="69"/>
      <c r="R362" s="61"/>
      <c r="S362" s="62"/>
      <c r="T362" s="62"/>
      <c r="U362" s="63"/>
    </row>
    <row r="363" spans="9:21">
      <c r="I363" s="69"/>
      <c r="J363" s="69"/>
      <c r="K363" s="69"/>
      <c r="L363" s="69"/>
      <c r="M363" s="61"/>
      <c r="N363" s="62"/>
      <c r="O363" s="62"/>
      <c r="P363" s="63"/>
      <c r="Q363" s="69"/>
      <c r="R363" s="61"/>
      <c r="S363" s="62"/>
      <c r="T363" s="62"/>
      <c r="U363" s="63"/>
    </row>
    <row r="364" spans="9:21">
      <c r="I364" s="69"/>
      <c r="J364" s="69"/>
      <c r="K364" s="69"/>
      <c r="L364" s="69"/>
      <c r="M364" s="61"/>
      <c r="N364" s="62"/>
      <c r="O364" s="62"/>
      <c r="P364" s="63"/>
      <c r="Q364" s="69"/>
      <c r="R364" s="61"/>
      <c r="S364" s="62"/>
      <c r="T364" s="62"/>
      <c r="U364" s="63"/>
    </row>
    <row r="365" spans="9:21">
      <c r="I365" s="69"/>
      <c r="J365" s="69"/>
      <c r="K365" s="69"/>
      <c r="L365" s="69"/>
      <c r="M365" s="61"/>
      <c r="N365" s="62"/>
      <c r="O365" s="62"/>
      <c r="P365" s="63"/>
      <c r="Q365" s="69"/>
      <c r="R365" s="61"/>
      <c r="S365" s="62"/>
      <c r="T365" s="62"/>
      <c r="U365" s="63"/>
    </row>
    <row r="366" spans="9:21">
      <c r="I366" s="69"/>
      <c r="J366" s="69"/>
      <c r="K366" s="69"/>
      <c r="L366" s="69"/>
      <c r="M366" s="61"/>
      <c r="N366" s="62"/>
      <c r="O366" s="62"/>
      <c r="P366" s="63"/>
      <c r="Q366" s="69"/>
      <c r="R366" s="61"/>
      <c r="S366" s="62"/>
      <c r="T366" s="62"/>
      <c r="U366" s="63"/>
    </row>
    <row r="367" spans="9:21">
      <c r="I367" s="69"/>
      <c r="J367" s="69"/>
      <c r="K367" s="69"/>
      <c r="L367" s="69"/>
      <c r="M367" s="61"/>
      <c r="N367" s="62"/>
      <c r="O367" s="62"/>
      <c r="P367" s="63"/>
      <c r="Q367" s="69"/>
      <c r="R367" s="61"/>
      <c r="S367" s="62"/>
      <c r="T367" s="62"/>
      <c r="U367" s="63"/>
    </row>
    <row r="368" spans="9:21">
      <c r="I368" s="69"/>
      <c r="J368" s="69"/>
      <c r="K368" s="69"/>
      <c r="L368" s="69"/>
      <c r="M368" s="61"/>
      <c r="N368" s="62"/>
      <c r="O368" s="62"/>
      <c r="P368" s="63"/>
      <c r="Q368" s="69"/>
      <c r="R368" s="61"/>
      <c r="S368" s="62"/>
      <c r="T368" s="62"/>
      <c r="U368" s="63"/>
    </row>
    <row r="369" spans="9:21">
      <c r="I369" s="69"/>
      <c r="J369" s="69"/>
      <c r="K369" s="69"/>
      <c r="L369" s="69"/>
      <c r="M369" s="61"/>
      <c r="N369" s="62"/>
      <c r="O369" s="62"/>
      <c r="P369" s="63"/>
      <c r="Q369" s="69"/>
      <c r="R369" s="61"/>
      <c r="S369" s="62"/>
      <c r="T369" s="62"/>
      <c r="U369" s="63"/>
    </row>
    <row r="370" spans="9:21">
      <c r="I370" s="69"/>
      <c r="J370" s="69"/>
      <c r="K370" s="69"/>
      <c r="L370" s="69"/>
      <c r="M370" s="61"/>
      <c r="N370" s="62"/>
      <c r="O370" s="62"/>
      <c r="P370" s="63"/>
      <c r="Q370" s="69"/>
      <c r="R370" s="61"/>
      <c r="S370" s="62"/>
      <c r="T370" s="62"/>
      <c r="U370" s="63"/>
    </row>
    <row r="371" spans="9:21">
      <c r="I371" s="69"/>
      <c r="J371" s="69"/>
      <c r="K371" s="69"/>
      <c r="L371" s="69"/>
      <c r="M371" s="61"/>
      <c r="N371" s="62"/>
      <c r="O371" s="62"/>
      <c r="P371" s="63"/>
      <c r="Q371" s="69"/>
      <c r="R371" s="61"/>
      <c r="S371" s="62"/>
      <c r="T371" s="62"/>
      <c r="U371" s="63"/>
    </row>
    <row r="372" spans="9:21">
      <c r="I372" s="69"/>
      <c r="J372" s="69"/>
      <c r="K372" s="69"/>
      <c r="L372" s="69"/>
      <c r="M372" s="61"/>
      <c r="N372" s="62"/>
      <c r="O372" s="62"/>
      <c r="P372" s="63"/>
      <c r="Q372" s="69"/>
      <c r="R372" s="61"/>
      <c r="S372" s="62"/>
      <c r="T372" s="62"/>
      <c r="U372" s="63"/>
    </row>
    <row r="373" spans="9:21">
      <c r="I373" s="69"/>
      <c r="J373" s="69"/>
      <c r="K373" s="69"/>
      <c r="L373" s="69"/>
      <c r="M373" s="61"/>
      <c r="N373" s="62"/>
      <c r="O373" s="62"/>
      <c r="P373" s="63"/>
      <c r="Q373" s="69"/>
      <c r="R373" s="61"/>
      <c r="S373" s="62"/>
      <c r="T373" s="62"/>
      <c r="U373" s="63"/>
    </row>
    <row r="374" spans="9:21">
      <c r="I374" s="69"/>
      <c r="J374" s="69"/>
      <c r="K374" s="69"/>
      <c r="L374" s="69"/>
      <c r="M374" s="61"/>
      <c r="N374" s="62"/>
      <c r="O374" s="62"/>
      <c r="P374" s="63"/>
      <c r="Q374" s="69"/>
      <c r="R374" s="61"/>
      <c r="S374" s="62"/>
      <c r="T374" s="62"/>
      <c r="U374" s="63"/>
    </row>
    <row r="375" spans="9:21">
      <c r="I375" s="69"/>
      <c r="J375" s="69"/>
      <c r="K375" s="69"/>
      <c r="L375" s="69"/>
      <c r="M375" s="61"/>
      <c r="N375" s="62"/>
      <c r="O375" s="62"/>
      <c r="P375" s="63"/>
      <c r="Q375" s="69"/>
      <c r="R375" s="61"/>
      <c r="S375" s="62"/>
      <c r="T375" s="62"/>
      <c r="U375" s="63"/>
    </row>
    <row r="376" spans="9:21">
      <c r="I376" s="69"/>
      <c r="J376" s="69"/>
      <c r="K376" s="69"/>
      <c r="L376" s="69"/>
      <c r="M376" s="61"/>
      <c r="N376" s="62"/>
      <c r="O376" s="62"/>
      <c r="P376" s="63"/>
      <c r="Q376" s="69"/>
      <c r="R376" s="61"/>
      <c r="S376" s="62"/>
      <c r="T376" s="62"/>
      <c r="U376" s="63"/>
    </row>
    <row r="377" spans="9:21">
      <c r="I377" s="69"/>
      <c r="J377" s="69"/>
      <c r="K377" s="69"/>
      <c r="L377" s="69"/>
      <c r="M377" s="61"/>
      <c r="N377" s="62"/>
      <c r="O377" s="62"/>
      <c r="P377" s="63"/>
      <c r="Q377" s="69"/>
      <c r="R377" s="61"/>
      <c r="S377" s="62"/>
      <c r="T377" s="62"/>
      <c r="U377" s="63"/>
    </row>
    <row r="378" spans="9:21">
      <c r="I378" s="69"/>
      <c r="J378" s="69"/>
      <c r="K378" s="69"/>
      <c r="L378" s="69"/>
      <c r="M378" s="61"/>
      <c r="N378" s="62"/>
      <c r="O378" s="62"/>
      <c r="P378" s="63"/>
      <c r="Q378" s="69"/>
      <c r="R378" s="61"/>
      <c r="S378" s="62"/>
      <c r="T378" s="62"/>
      <c r="U378" s="63"/>
    </row>
    <row r="379" spans="9:21">
      <c r="I379" s="69"/>
      <c r="J379" s="69"/>
      <c r="K379" s="69"/>
      <c r="L379" s="69"/>
      <c r="M379" s="61"/>
      <c r="N379" s="62"/>
      <c r="O379" s="62"/>
      <c r="P379" s="63"/>
      <c r="Q379" s="69"/>
      <c r="R379" s="61"/>
      <c r="S379" s="62"/>
      <c r="T379" s="62"/>
      <c r="U379" s="63"/>
    </row>
    <row r="380" spans="9:21">
      <c r="I380" s="69"/>
      <c r="J380" s="69"/>
      <c r="K380" s="69"/>
      <c r="L380" s="69"/>
      <c r="M380" s="61"/>
      <c r="N380" s="62"/>
      <c r="O380" s="62"/>
      <c r="P380" s="63"/>
      <c r="Q380" s="69"/>
      <c r="R380" s="61"/>
      <c r="S380" s="62"/>
      <c r="T380" s="62"/>
      <c r="U380" s="63"/>
    </row>
    <row r="381" spans="9:21">
      <c r="I381" s="69"/>
      <c r="J381" s="69"/>
      <c r="K381" s="69"/>
      <c r="L381" s="69"/>
      <c r="M381" s="61"/>
      <c r="N381" s="62"/>
      <c r="O381" s="62"/>
      <c r="P381" s="63"/>
      <c r="Q381" s="69"/>
      <c r="R381" s="61"/>
      <c r="S381" s="62"/>
      <c r="T381" s="62"/>
      <c r="U381" s="63"/>
    </row>
    <row r="382" spans="9:21">
      <c r="I382" s="69"/>
      <c r="J382" s="69"/>
      <c r="K382" s="69"/>
      <c r="L382" s="69"/>
      <c r="M382" s="61"/>
      <c r="N382" s="62"/>
      <c r="O382" s="62"/>
      <c r="P382" s="63"/>
      <c r="Q382" s="69"/>
      <c r="R382" s="61"/>
      <c r="S382" s="62"/>
      <c r="T382" s="62"/>
      <c r="U382" s="63"/>
    </row>
    <row r="383" spans="9:21">
      <c r="I383" s="69"/>
      <c r="J383" s="69"/>
      <c r="K383" s="69"/>
      <c r="L383" s="69"/>
      <c r="M383" s="61"/>
      <c r="N383" s="62"/>
      <c r="O383" s="62"/>
      <c r="P383" s="63"/>
      <c r="Q383" s="69"/>
      <c r="R383" s="61"/>
      <c r="S383" s="62"/>
      <c r="T383" s="62"/>
      <c r="U383" s="63"/>
    </row>
    <row r="384" spans="9:21">
      <c r="I384" s="69"/>
      <c r="J384" s="69"/>
      <c r="K384" s="69"/>
      <c r="L384" s="69"/>
      <c r="M384" s="61"/>
      <c r="N384" s="62"/>
      <c r="O384" s="62"/>
      <c r="P384" s="63"/>
      <c r="Q384" s="69"/>
      <c r="R384" s="61"/>
      <c r="S384" s="62"/>
      <c r="T384" s="62"/>
      <c r="U384" s="63"/>
    </row>
    <row r="385" spans="9:21">
      <c r="I385" s="69"/>
      <c r="J385" s="69"/>
      <c r="K385" s="69"/>
      <c r="L385" s="69"/>
      <c r="M385" s="61"/>
      <c r="N385" s="62"/>
      <c r="O385" s="62"/>
      <c r="P385" s="63"/>
      <c r="Q385" s="69"/>
      <c r="R385" s="61"/>
      <c r="S385" s="62"/>
      <c r="T385" s="62"/>
      <c r="U385" s="63"/>
    </row>
    <row r="386" spans="9:21">
      <c r="I386" s="69"/>
      <c r="J386" s="69"/>
      <c r="K386" s="69"/>
      <c r="L386" s="69"/>
      <c r="M386" s="61"/>
      <c r="N386" s="62"/>
      <c r="O386" s="62"/>
      <c r="P386" s="63"/>
      <c r="Q386" s="69"/>
      <c r="R386" s="61"/>
      <c r="S386" s="62"/>
      <c r="T386" s="62"/>
      <c r="U386" s="63"/>
    </row>
    <row r="387" spans="9:21">
      <c r="I387" s="69"/>
      <c r="J387" s="69"/>
      <c r="K387" s="69"/>
      <c r="L387" s="69"/>
      <c r="M387" s="61"/>
      <c r="N387" s="62"/>
      <c r="O387" s="62"/>
      <c r="P387" s="63"/>
      <c r="Q387" s="69"/>
      <c r="R387" s="61"/>
      <c r="S387" s="62"/>
      <c r="T387" s="62"/>
      <c r="U387" s="63"/>
    </row>
    <row r="388" spans="9:21">
      <c r="I388" s="69"/>
      <c r="J388" s="69"/>
      <c r="K388" s="69"/>
      <c r="L388" s="69"/>
      <c r="M388" s="61"/>
      <c r="N388" s="62"/>
      <c r="O388" s="62"/>
      <c r="P388" s="63"/>
      <c r="Q388" s="69"/>
      <c r="R388" s="61"/>
      <c r="S388" s="62"/>
      <c r="T388" s="62"/>
      <c r="U388" s="63"/>
    </row>
    <row r="389" spans="9:21">
      <c r="I389" s="69"/>
      <c r="J389" s="69"/>
      <c r="K389" s="69"/>
      <c r="L389" s="69"/>
      <c r="M389" s="61"/>
      <c r="N389" s="62"/>
      <c r="O389" s="62"/>
      <c r="P389" s="63"/>
      <c r="Q389" s="69"/>
      <c r="R389" s="61"/>
      <c r="S389" s="62"/>
      <c r="T389" s="62"/>
      <c r="U389" s="63"/>
    </row>
    <row r="390" spans="9:21">
      <c r="I390" s="69"/>
      <c r="J390" s="69"/>
      <c r="K390" s="69"/>
      <c r="L390" s="69"/>
      <c r="M390" s="61"/>
      <c r="N390" s="62"/>
      <c r="O390" s="62"/>
      <c r="P390" s="63"/>
      <c r="Q390" s="69"/>
      <c r="R390" s="61"/>
      <c r="S390" s="62"/>
      <c r="T390" s="62"/>
      <c r="U390" s="63"/>
    </row>
    <row r="391" spans="9:21">
      <c r="I391" s="69"/>
      <c r="J391" s="69"/>
      <c r="K391" s="69"/>
      <c r="L391" s="69"/>
      <c r="M391" s="61"/>
      <c r="N391" s="62"/>
      <c r="O391" s="62"/>
      <c r="P391" s="63"/>
      <c r="Q391" s="69"/>
      <c r="R391" s="61"/>
      <c r="S391" s="62"/>
      <c r="T391" s="62"/>
      <c r="U391" s="63"/>
    </row>
    <row r="392" spans="9:21">
      <c r="I392" s="69"/>
      <c r="J392" s="69"/>
      <c r="K392" s="69"/>
      <c r="L392" s="69"/>
      <c r="M392" s="61"/>
      <c r="N392" s="62"/>
      <c r="O392" s="62"/>
      <c r="P392" s="63"/>
      <c r="Q392" s="69"/>
      <c r="R392" s="61"/>
      <c r="S392" s="62"/>
      <c r="T392" s="62"/>
      <c r="U392" s="63"/>
    </row>
    <row r="393" spans="9:21">
      <c r="I393" s="69"/>
      <c r="J393" s="69"/>
      <c r="K393" s="69"/>
      <c r="L393" s="69"/>
      <c r="M393" s="61"/>
      <c r="N393" s="62"/>
      <c r="O393" s="62"/>
      <c r="P393" s="63"/>
      <c r="Q393" s="69"/>
      <c r="R393" s="61"/>
      <c r="S393" s="62"/>
      <c r="T393" s="62"/>
      <c r="U393" s="63"/>
    </row>
    <row r="394" spans="9:21">
      <c r="I394" s="69"/>
      <c r="J394" s="69"/>
      <c r="K394" s="69"/>
      <c r="L394" s="69"/>
      <c r="M394" s="61"/>
      <c r="N394" s="62"/>
      <c r="O394" s="62"/>
      <c r="P394" s="63"/>
      <c r="Q394" s="69"/>
      <c r="R394" s="61"/>
      <c r="S394" s="62"/>
      <c r="T394" s="62"/>
      <c r="U394" s="63"/>
    </row>
    <row r="395" spans="9:21">
      <c r="I395" s="69"/>
      <c r="J395" s="69"/>
      <c r="K395" s="69"/>
      <c r="L395" s="69"/>
      <c r="M395" s="61"/>
      <c r="N395" s="62"/>
      <c r="O395" s="62"/>
      <c r="P395" s="63"/>
      <c r="Q395" s="69"/>
      <c r="R395" s="61"/>
      <c r="S395" s="62"/>
      <c r="T395" s="62"/>
      <c r="U395" s="63"/>
    </row>
    <row r="396" spans="9:21">
      <c r="I396" s="69"/>
      <c r="J396" s="69"/>
      <c r="K396" s="69"/>
      <c r="L396" s="69"/>
      <c r="M396" s="61"/>
      <c r="N396" s="62"/>
      <c r="O396" s="62"/>
      <c r="P396" s="63"/>
      <c r="Q396" s="69"/>
      <c r="R396" s="61"/>
      <c r="S396" s="62"/>
      <c r="T396" s="62"/>
      <c r="U396" s="63"/>
    </row>
    <row r="397" spans="9:21">
      <c r="I397" s="69"/>
      <c r="J397" s="69"/>
      <c r="K397" s="69"/>
      <c r="L397" s="69"/>
      <c r="M397" s="61"/>
      <c r="N397" s="62"/>
      <c r="O397" s="62"/>
      <c r="P397" s="63"/>
      <c r="Q397" s="69"/>
      <c r="R397" s="61"/>
      <c r="S397" s="62"/>
      <c r="T397" s="62"/>
      <c r="U397" s="63"/>
    </row>
    <row r="398" spans="9:21">
      <c r="I398" s="69"/>
      <c r="J398" s="69"/>
      <c r="K398" s="69"/>
      <c r="L398" s="69"/>
      <c r="M398" s="61"/>
      <c r="N398" s="62"/>
      <c r="O398" s="62"/>
      <c r="P398" s="63"/>
      <c r="Q398" s="69"/>
      <c r="R398" s="61"/>
      <c r="S398" s="62"/>
      <c r="T398" s="62"/>
      <c r="U398" s="63"/>
    </row>
    <row r="399" spans="9:21">
      <c r="I399" s="69"/>
      <c r="J399" s="69"/>
      <c r="K399" s="69"/>
      <c r="L399" s="69"/>
      <c r="M399" s="61"/>
      <c r="N399" s="62"/>
      <c r="O399" s="62"/>
      <c r="P399" s="63"/>
      <c r="Q399" s="69"/>
      <c r="R399" s="61"/>
      <c r="S399" s="62"/>
      <c r="T399" s="62"/>
      <c r="U399" s="63"/>
    </row>
    <row r="400" spans="9:21">
      <c r="I400" s="69"/>
      <c r="J400" s="69"/>
      <c r="K400" s="69"/>
      <c r="L400" s="69"/>
      <c r="M400" s="61"/>
      <c r="N400" s="62"/>
      <c r="O400" s="62"/>
      <c r="P400" s="63"/>
      <c r="Q400" s="69"/>
      <c r="R400" s="61"/>
      <c r="S400" s="62"/>
      <c r="T400" s="62"/>
      <c r="U400" s="63"/>
    </row>
    <row r="401" spans="9:21">
      <c r="I401" s="69"/>
      <c r="J401" s="69"/>
      <c r="K401" s="69"/>
      <c r="L401" s="69"/>
      <c r="M401" s="61"/>
      <c r="N401" s="62"/>
      <c r="O401" s="62"/>
      <c r="P401" s="63"/>
      <c r="Q401" s="69"/>
      <c r="R401" s="61"/>
      <c r="S401" s="62"/>
      <c r="T401" s="62"/>
      <c r="U401" s="63"/>
    </row>
    <row r="402" spans="9:21">
      <c r="I402" s="69"/>
      <c r="J402" s="69"/>
      <c r="K402" s="69"/>
      <c r="L402" s="69"/>
      <c r="M402" s="61"/>
      <c r="N402" s="62"/>
      <c r="O402" s="62"/>
      <c r="P402" s="63"/>
      <c r="Q402" s="69"/>
      <c r="R402" s="61"/>
      <c r="S402" s="62"/>
      <c r="T402" s="62"/>
      <c r="U402" s="63"/>
    </row>
    <row r="403" spans="9:21">
      <c r="I403" s="69"/>
      <c r="J403" s="69"/>
      <c r="K403" s="69"/>
      <c r="L403" s="69"/>
      <c r="M403" s="61"/>
      <c r="N403" s="62"/>
      <c r="O403" s="62"/>
      <c r="P403" s="63"/>
      <c r="Q403" s="69"/>
      <c r="R403" s="61"/>
      <c r="S403" s="62"/>
      <c r="T403" s="62"/>
      <c r="U403" s="63"/>
    </row>
    <row r="404" spans="9:21">
      <c r="I404" s="69"/>
      <c r="J404" s="69"/>
      <c r="K404" s="69"/>
      <c r="L404" s="69"/>
      <c r="M404" s="61"/>
      <c r="N404" s="62"/>
      <c r="O404" s="62"/>
      <c r="P404" s="63"/>
      <c r="Q404" s="69"/>
      <c r="R404" s="61"/>
      <c r="S404" s="62"/>
      <c r="T404" s="62"/>
      <c r="U404" s="63"/>
    </row>
    <row r="405" spans="9:21">
      <c r="I405" s="69"/>
      <c r="J405" s="69"/>
      <c r="K405" s="69"/>
      <c r="L405" s="69"/>
      <c r="M405" s="61"/>
      <c r="N405" s="62"/>
      <c r="O405" s="62"/>
      <c r="P405" s="63"/>
      <c r="Q405" s="69"/>
      <c r="R405" s="61"/>
      <c r="S405" s="62"/>
      <c r="T405" s="62"/>
      <c r="U405" s="63"/>
    </row>
    <row r="406" spans="9:21">
      <c r="I406" s="69"/>
      <c r="J406" s="69"/>
      <c r="K406" s="69"/>
      <c r="L406" s="69"/>
      <c r="M406" s="61"/>
      <c r="N406" s="62"/>
      <c r="O406" s="62"/>
      <c r="P406" s="63"/>
      <c r="Q406" s="69"/>
      <c r="R406" s="61"/>
      <c r="S406" s="62"/>
      <c r="T406" s="62"/>
      <c r="U406" s="63"/>
    </row>
    <row r="407" spans="9:21">
      <c r="I407" s="69"/>
      <c r="J407" s="69"/>
      <c r="K407" s="69"/>
      <c r="L407" s="69"/>
      <c r="M407" s="61"/>
      <c r="N407" s="62"/>
      <c r="O407" s="62"/>
      <c r="P407" s="63"/>
      <c r="Q407" s="69"/>
      <c r="R407" s="61"/>
      <c r="S407" s="62"/>
      <c r="T407" s="62"/>
      <c r="U407" s="63"/>
    </row>
    <row r="408" spans="9:21">
      <c r="I408" s="69"/>
      <c r="J408" s="69"/>
      <c r="K408" s="69"/>
      <c r="L408" s="69"/>
      <c r="M408" s="61"/>
      <c r="N408" s="62"/>
      <c r="O408" s="62"/>
      <c r="P408" s="63"/>
      <c r="Q408" s="69"/>
      <c r="R408" s="61"/>
      <c r="S408" s="62"/>
      <c r="T408" s="62"/>
      <c r="U408" s="63"/>
    </row>
    <row r="409" spans="9:21">
      <c r="I409" s="69"/>
      <c r="J409" s="69"/>
      <c r="K409" s="69"/>
      <c r="L409" s="69"/>
      <c r="M409" s="61"/>
      <c r="N409" s="62"/>
      <c r="O409" s="62"/>
      <c r="P409" s="63"/>
      <c r="Q409" s="69"/>
      <c r="R409" s="61"/>
      <c r="S409" s="62"/>
      <c r="T409" s="62"/>
      <c r="U409" s="63"/>
    </row>
    <row r="410" spans="9:21">
      <c r="I410" s="69"/>
      <c r="J410" s="69"/>
      <c r="K410" s="69"/>
      <c r="L410" s="69"/>
      <c r="M410" s="61"/>
      <c r="N410" s="62"/>
      <c r="O410" s="62"/>
      <c r="P410" s="63"/>
      <c r="Q410" s="69"/>
      <c r="R410" s="61"/>
      <c r="S410" s="62"/>
      <c r="T410" s="62"/>
      <c r="U410" s="63"/>
    </row>
    <row r="411" spans="9:21">
      <c r="I411" s="69"/>
      <c r="J411" s="69"/>
      <c r="K411" s="69"/>
      <c r="L411" s="69"/>
      <c r="M411" s="61"/>
      <c r="N411" s="62"/>
      <c r="O411" s="62"/>
      <c r="P411" s="63"/>
      <c r="Q411" s="69"/>
      <c r="R411" s="61"/>
      <c r="S411" s="62"/>
      <c r="T411" s="62"/>
      <c r="U411" s="63"/>
    </row>
    <row r="412" spans="9:21">
      <c r="I412" s="69"/>
      <c r="J412" s="69"/>
      <c r="K412" s="69"/>
      <c r="L412" s="69"/>
      <c r="M412" s="61"/>
      <c r="N412" s="62"/>
      <c r="O412" s="62"/>
      <c r="P412" s="63"/>
      <c r="Q412" s="69"/>
      <c r="R412" s="61"/>
      <c r="S412" s="62"/>
      <c r="T412" s="62"/>
      <c r="U412" s="63"/>
    </row>
    <row r="413" spans="9:21">
      <c r="I413" s="69"/>
      <c r="J413" s="69"/>
      <c r="K413" s="69"/>
      <c r="L413" s="69"/>
      <c r="M413" s="61"/>
      <c r="N413" s="62"/>
      <c r="O413" s="62"/>
      <c r="P413" s="63"/>
      <c r="Q413" s="69"/>
      <c r="R413" s="61"/>
      <c r="S413" s="62"/>
      <c r="T413" s="62"/>
      <c r="U413" s="63"/>
    </row>
    <row r="414" spans="9:21">
      <c r="I414" s="69"/>
      <c r="J414" s="69"/>
      <c r="K414" s="69"/>
      <c r="L414" s="69"/>
      <c r="M414" s="61"/>
      <c r="N414" s="62"/>
      <c r="O414" s="62"/>
      <c r="P414" s="63"/>
      <c r="Q414" s="69"/>
      <c r="R414" s="61"/>
      <c r="S414" s="62"/>
      <c r="T414" s="62"/>
      <c r="U414" s="63"/>
    </row>
    <row r="415" spans="9:21">
      <c r="I415" s="69"/>
      <c r="J415" s="69"/>
      <c r="K415" s="69"/>
      <c r="L415" s="69"/>
      <c r="M415" s="61"/>
      <c r="N415" s="62"/>
      <c r="O415" s="62"/>
      <c r="P415" s="63"/>
      <c r="Q415" s="69"/>
      <c r="R415" s="61"/>
      <c r="S415" s="62"/>
      <c r="T415" s="62"/>
      <c r="U415" s="63"/>
    </row>
    <row r="416" spans="9:21">
      <c r="I416" s="69"/>
      <c r="J416" s="69"/>
      <c r="K416" s="69"/>
      <c r="L416" s="69"/>
      <c r="M416" s="61"/>
      <c r="N416" s="62"/>
      <c r="O416" s="62"/>
      <c r="P416" s="63"/>
      <c r="Q416" s="69"/>
      <c r="R416" s="61"/>
      <c r="S416" s="62"/>
      <c r="T416" s="62"/>
      <c r="U416" s="63"/>
    </row>
    <row r="417" spans="9:21">
      <c r="I417" s="69"/>
      <c r="J417" s="69"/>
      <c r="K417" s="69"/>
      <c r="L417" s="69"/>
      <c r="M417" s="61"/>
      <c r="N417" s="62"/>
      <c r="O417" s="62"/>
      <c r="P417" s="63"/>
      <c r="Q417" s="69"/>
      <c r="R417" s="61"/>
      <c r="S417" s="62"/>
      <c r="T417" s="62"/>
      <c r="U417" s="63"/>
    </row>
    <row r="418" spans="9:21">
      <c r="I418" s="69"/>
      <c r="J418" s="69"/>
      <c r="K418" s="69"/>
      <c r="L418" s="69"/>
      <c r="M418" s="61"/>
      <c r="N418" s="62"/>
      <c r="O418" s="62"/>
      <c r="P418" s="63"/>
      <c r="Q418" s="69"/>
      <c r="R418" s="61"/>
      <c r="S418" s="62"/>
      <c r="T418" s="62"/>
      <c r="U418" s="63"/>
    </row>
    <row r="419" spans="9:21">
      <c r="I419" s="69"/>
      <c r="J419" s="69"/>
      <c r="K419" s="69"/>
      <c r="L419" s="69"/>
      <c r="M419" s="61"/>
      <c r="N419" s="62"/>
      <c r="O419" s="62"/>
      <c r="P419" s="63"/>
      <c r="Q419" s="69"/>
      <c r="R419" s="61"/>
      <c r="S419" s="62"/>
      <c r="T419" s="62"/>
      <c r="U419" s="63"/>
    </row>
    <row r="420" spans="9:21">
      <c r="I420" s="69"/>
      <c r="J420" s="69"/>
      <c r="K420" s="69"/>
      <c r="L420" s="69"/>
      <c r="M420" s="61"/>
      <c r="N420" s="62"/>
      <c r="O420" s="62"/>
      <c r="P420" s="63"/>
      <c r="Q420" s="69"/>
      <c r="R420" s="61"/>
      <c r="S420" s="62"/>
      <c r="T420" s="62"/>
      <c r="U420" s="63"/>
    </row>
    <row r="421" spans="9:21">
      <c r="I421" s="69"/>
      <c r="J421" s="69"/>
      <c r="K421" s="69"/>
      <c r="L421" s="69"/>
      <c r="M421" s="61"/>
      <c r="N421" s="62"/>
      <c r="O421" s="62"/>
      <c r="P421" s="63"/>
      <c r="Q421" s="69"/>
      <c r="R421" s="61"/>
      <c r="S421" s="62"/>
      <c r="T421" s="62"/>
      <c r="U421" s="63"/>
    </row>
    <row r="422" spans="9:21">
      <c r="I422" s="69"/>
      <c r="J422" s="69"/>
      <c r="K422" s="69"/>
      <c r="L422" s="69"/>
      <c r="M422" s="61"/>
      <c r="N422" s="62"/>
      <c r="O422" s="62"/>
      <c r="P422" s="63"/>
      <c r="Q422" s="69"/>
      <c r="R422" s="61"/>
      <c r="S422" s="62"/>
      <c r="T422" s="62"/>
      <c r="U422" s="63"/>
    </row>
    <row r="423" spans="9:21">
      <c r="I423" s="69"/>
      <c r="J423" s="69"/>
      <c r="K423" s="69"/>
      <c r="L423" s="69"/>
      <c r="M423" s="61"/>
      <c r="N423" s="62"/>
      <c r="O423" s="62"/>
      <c r="P423" s="63"/>
      <c r="Q423" s="69"/>
      <c r="R423" s="61"/>
      <c r="S423" s="62"/>
      <c r="T423" s="62"/>
      <c r="U423" s="63"/>
    </row>
    <row r="424" spans="9:21">
      <c r="I424" s="69"/>
      <c r="J424" s="69"/>
      <c r="K424" s="69"/>
      <c r="L424" s="69"/>
      <c r="M424" s="61"/>
      <c r="N424" s="62"/>
      <c r="O424" s="62"/>
      <c r="P424" s="63"/>
      <c r="Q424" s="69"/>
      <c r="R424" s="61"/>
      <c r="S424" s="62"/>
      <c r="T424" s="62"/>
      <c r="U424" s="63"/>
    </row>
    <row r="425" spans="9:21">
      <c r="I425" s="69"/>
      <c r="J425" s="69"/>
      <c r="K425" s="69"/>
      <c r="L425" s="69"/>
      <c r="M425" s="61"/>
      <c r="N425" s="62"/>
      <c r="O425" s="62"/>
      <c r="P425" s="63"/>
      <c r="Q425" s="69"/>
      <c r="R425" s="61"/>
      <c r="S425" s="62"/>
      <c r="T425" s="62"/>
      <c r="U425" s="63"/>
    </row>
    <row r="426" spans="9:21">
      <c r="I426" s="69"/>
      <c r="J426" s="69"/>
      <c r="K426" s="69"/>
      <c r="L426" s="69"/>
      <c r="M426" s="61"/>
      <c r="N426" s="62"/>
      <c r="O426" s="62"/>
      <c r="P426" s="63"/>
      <c r="Q426" s="69"/>
      <c r="R426" s="61"/>
      <c r="S426" s="62"/>
      <c r="T426" s="62"/>
      <c r="U426" s="63"/>
    </row>
    <row r="427" spans="9:21">
      <c r="I427" s="69"/>
      <c r="J427" s="69"/>
      <c r="K427" s="69"/>
      <c r="L427" s="69"/>
      <c r="M427" s="61"/>
      <c r="N427" s="62"/>
      <c r="O427" s="62"/>
      <c r="P427" s="63"/>
      <c r="Q427" s="69"/>
      <c r="R427" s="61"/>
      <c r="S427" s="62"/>
      <c r="T427" s="62"/>
      <c r="U427" s="63"/>
    </row>
    <row r="428" spans="9:21">
      <c r="I428" s="69"/>
      <c r="J428" s="69"/>
      <c r="K428" s="69"/>
      <c r="L428" s="69"/>
      <c r="M428" s="61"/>
      <c r="N428" s="62"/>
      <c r="O428" s="62"/>
      <c r="P428" s="63"/>
      <c r="Q428" s="69"/>
      <c r="R428" s="61"/>
      <c r="S428" s="62"/>
      <c r="T428" s="62"/>
      <c r="U428" s="63"/>
    </row>
    <row r="429" spans="9:21">
      <c r="I429" s="69"/>
      <c r="J429" s="69"/>
      <c r="K429" s="69"/>
      <c r="L429" s="69"/>
      <c r="M429" s="61"/>
      <c r="N429" s="62"/>
      <c r="O429" s="62"/>
      <c r="P429" s="63"/>
      <c r="Q429" s="69"/>
      <c r="R429" s="61"/>
      <c r="S429" s="62"/>
      <c r="T429" s="62"/>
      <c r="U429" s="63"/>
    </row>
    <row r="430" spans="9:21">
      <c r="I430" s="69"/>
      <c r="J430" s="69"/>
      <c r="K430" s="69"/>
      <c r="L430" s="69"/>
      <c r="M430" s="61"/>
      <c r="N430" s="62"/>
      <c r="O430" s="62"/>
      <c r="P430" s="63"/>
      <c r="Q430" s="69"/>
      <c r="R430" s="61"/>
      <c r="S430" s="62"/>
      <c r="T430" s="62"/>
      <c r="U430" s="63"/>
    </row>
    <row r="431" spans="9:21">
      <c r="I431" s="69"/>
      <c r="J431" s="69"/>
      <c r="K431" s="69"/>
      <c r="L431" s="69"/>
      <c r="M431" s="61"/>
      <c r="N431" s="62"/>
      <c r="O431" s="62"/>
      <c r="P431" s="63"/>
      <c r="Q431" s="69"/>
      <c r="R431" s="61"/>
      <c r="S431" s="62"/>
      <c r="T431" s="62"/>
      <c r="U431" s="63"/>
    </row>
    <row r="432" spans="9:21">
      <c r="I432" s="69"/>
      <c r="J432" s="69"/>
      <c r="K432" s="69"/>
      <c r="L432" s="69"/>
      <c r="M432" s="61"/>
      <c r="N432" s="62"/>
      <c r="O432" s="62"/>
      <c r="P432" s="63"/>
      <c r="Q432" s="69"/>
      <c r="R432" s="61"/>
      <c r="S432" s="62"/>
      <c r="T432" s="62"/>
      <c r="U432" s="63"/>
    </row>
    <row r="433" spans="9:21">
      <c r="I433" s="69"/>
      <c r="J433" s="69"/>
      <c r="K433" s="69"/>
      <c r="L433" s="69"/>
      <c r="M433" s="61"/>
      <c r="N433" s="62"/>
      <c r="O433" s="62"/>
      <c r="P433" s="63"/>
      <c r="Q433" s="69"/>
      <c r="R433" s="61"/>
      <c r="S433" s="62"/>
      <c r="T433" s="62"/>
      <c r="U433" s="63"/>
    </row>
    <row r="434" spans="9:21">
      <c r="I434" s="69"/>
      <c r="J434" s="69"/>
      <c r="K434" s="69"/>
      <c r="L434" s="69"/>
      <c r="M434" s="61"/>
      <c r="N434" s="62"/>
      <c r="O434" s="62"/>
      <c r="P434" s="63"/>
      <c r="Q434" s="69"/>
      <c r="R434" s="61"/>
      <c r="S434" s="62"/>
      <c r="T434" s="62"/>
      <c r="U434" s="63"/>
    </row>
    <row r="435" spans="9:21">
      <c r="I435" s="69"/>
      <c r="J435" s="69"/>
      <c r="K435" s="69"/>
      <c r="L435" s="69"/>
      <c r="M435" s="61"/>
      <c r="N435" s="62"/>
      <c r="O435" s="62"/>
      <c r="P435" s="63"/>
      <c r="Q435" s="69"/>
      <c r="R435" s="61"/>
      <c r="S435" s="62"/>
      <c r="T435" s="62"/>
      <c r="U435" s="63"/>
    </row>
    <row r="436" spans="9:21">
      <c r="I436" s="69"/>
      <c r="J436" s="69"/>
      <c r="K436" s="69"/>
      <c r="L436" s="69"/>
      <c r="M436" s="61"/>
      <c r="N436" s="62"/>
      <c r="O436" s="62"/>
      <c r="P436" s="63"/>
      <c r="Q436" s="69"/>
      <c r="R436" s="61"/>
      <c r="S436" s="62"/>
      <c r="T436" s="62"/>
      <c r="U436" s="63"/>
    </row>
    <row r="437" spans="9:21">
      <c r="I437" s="69"/>
      <c r="J437" s="69"/>
      <c r="K437" s="69"/>
      <c r="L437" s="69"/>
      <c r="M437" s="61"/>
      <c r="N437" s="62"/>
      <c r="O437" s="62"/>
      <c r="P437" s="63"/>
      <c r="Q437" s="69"/>
      <c r="R437" s="61"/>
      <c r="S437" s="62"/>
      <c r="T437" s="62"/>
      <c r="U437" s="63"/>
    </row>
    <row r="438" spans="9:21">
      <c r="I438" s="69"/>
      <c r="J438" s="69"/>
      <c r="K438" s="69"/>
      <c r="L438" s="69"/>
      <c r="M438" s="61"/>
      <c r="N438" s="62"/>
      <c r="O438" s="62"/>
      <c r="P438" s="63"/>
      <c r="Q438" s="69"/>
      <c r="R438" s="61"/>
      <c r="S438" s="62"/>
      <c r="T438" s="62"/>
      <c r="U438" s="63"/>
    </row>
    <row r="439" spans="9:21">
      <c r="I439" s="69"/>
      <c r="J439" s="69"/>
      <c r="K439" s="69"/>
      <c r="L439" s="69"/>
      <c r="M439" s="61"/>
      <c r="N439" s="62"/>
      <c r="O439" s="62"/>
      <c r="P439" s="63"/>
      <c r="Q439" s="69"/>
      <c r="R439" s="61"/>
      <c r="S439" s="62"/>
      <c r="T439" s="62"/>
      <c r="U439" s="63"/>
    </row>
    <row r="440" spans="9:21">
      <c r="I440" s="69"/>
      <c r="J440" s="69"/>
      <c r="K440" s="69"/>
      <c r="L440" s="69"/>
      <c r="M440" s="61"/>
      <c r="N440" s="62"/>
      <c r="O440" s="62"/>
      <c r="P440" s="63"/>
      <c r="Q440" s="69"/>
      <c r="R440" s="61"/>
      <c r="S440" s="62"/>
      <c r="T440" s="62"/>
      <c r="U440" s="63"/>
    </row>
    <row r="441" spans="9:21">
      <c r="I441" s="69"/>
      <c r="J441" s="69"/>
      <c r="K441" s="69"/>
      <c r="L441" s="69"/>
      <c r="M441" s="61"/>
      <c r="N441" s="62"/>
      <c r="O441" s="62"/>
      <c r="P441" s="63"/>
      <c r="Q441" s="69"/>
      <c r="R441" s="61"/>
      <c r="S441" s="62"/>
      <c r="T441" s="62"/>
      <c r="U441" s="63"/>
    </row>
    <row r="442" spans="9:21">
      <c r="I442" s="69"/>
      <c r="J442" s="69"/>
      <c r="K442" s="69"/>
      <c r="L442" s="69"/>
      <c r="M442" s="61"/>
      <c r="N442" s="62"/>
      <c r="O442" s="62"/>
      <c r="P442" s="63"/>
      <c r="Q442" s="69"/>
      <c r="R442" s="61"/>
      <c r="S442" s="62"/>
      <c r="T442" s="62"/>
      <c r="U442" s="63"/>
    </row>
    <row r="443" spans="9:21">
      <c r="I443" s="69"/>
      <c r="J443" s="69"/>
      <c r="K443" s="69"/>
      <c r="L443" s="69"/>
      <c r="M443" s="61"/>
      <c r="N443" s="62"/>
      <c r="O443" s="62"/>
      <c r="P443" s="63"/>
      <c r="Q443" s="69"/>
      <c r="R443" s="61"/>
      <c r="S443" s="62"/>
      <c r="T443" s="62"/>
      <c r="U443" s="63"/>
    </row>
    <row r="444" spans="9:21">
      <c r="I444" s="69"/>
      <c r="J444" s="69"/>
      <c r="K444" s="69"/>
      <c r="L444" s="69"/>
      <c r="M444" s="61"/>
      <c r="N444" s="62"/>
      <c r="O444" s="62"/>
      <c r="P444" s="63"/>
      <c r="Q444" s="69"/>
      <c r="R444" s="61"/>
      <c r="S444" s="62"/>
      <c r="T444" s="62"/>
      <c r="U444" s="63"/>
    </row>
    <row r="445" spans="9:21">
      <c r="I445" s="69"/>
      <c r="J445" s="69"/>
      <c r="K445" s="69"/>
      <c r="L445" s="69"/>
      <c r="M445" s="61"/>
      <c r="N445" s="62"/>
      <c r="O445" s="62"/>
      <c r="P445" s="63"/>
      <c r="Q445" s="69"/>
      <c r="R445" s="61"/>
      <c r="S445" s="62"/>
      <c r="T445" s="62"/>
      <c r="U445" s="63"/>
    </row>
    <row r="446" spans="9:21">
      <c r="I446" s="69"/>
      <c r="J446" s="69"/>
      <c r="K446" s="69"/>
      <c r="L446" s="69"/>
      <c r="M446" s="61"/>
      <c r="N446" s="62"/>
      <c r="O446" s="62"/>
      <c r="P446" s="63"/>
      <c r="Q446" s="69"/>
      <c r="R446" s="61"/>
      <c r="S446" s="62"/>
      <c r="T446" s="62"/>
      <c r="U446" s="63"/>
    </row>
  </sheetData>
  <sheetProtection algorithmName="SHA-512" hashValue="3v9aDZgCNjYGf50ydIrstjhAJYAcb9EiUN/N+IRxFVao4CkVIuSBlBe6Nn2TqXIGJfuqD6Na2f9tabAphoqxQQ==" saltValue="DMeiDhza1lYSpGosFN+FlA==" spinCount="100000" sheet="1" objects="1" scenarios="1"/>
  <mergeCells count="1">
    <mergeCell ref="BM9:BP9"/>
  </mergeCells>
  <phoneticPr fontId="0" type="noConversion"/>
  <conditionalFormatting sqref="B1">
    <cfRule type="containsBlanks" dxfId="0" priority="1">
      <formula>LEN(TRIM(B1))=0</formula>
    </cfRule>
  </conditionalFormatting>
  <dataValidations xWindow="697" yWindow="176" count="1">
    <dataValidation type="list" allowBlank="1" showInputMessage="1" showErrorMessage="1" sqref="C8">
      <formula1>$A$78:$A$80</formula1>
    </dataValidation>
  </dataValidations>
  <printOptions horizontalCentered="1"/>
  <pageMargins left="0.25" right="0.25" top="0.5" bottom="0.5" header="0.25" footer="0.25"/>
  <pageSetup scale="50" orientation="landscape" r:id="rId1"/>
  <headerFooter scaleWithDoc="0" alignWithMargins="0">
    <oddFooter>&amp;L&amp;8&amp;F
Rev. 9/23/2021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A1:I286"/>
  <sheetViews>
    <sheetView showGridLines="0" zoomScaleNormal="100" zoomScaleSheetLayoutView="75" workbookViewId="0">
      <selection activeCell="F57" sqref="F57"/>
    </sheetView>
  </sheetViews>
  <sheetFormatPr defaultColWidth="11.5703125" defaultRowHeight="12.75"/>
  <cols>
    <col min="1" max="1" width="54.5703125" style="19" bestFit="1" customWidth="1"/>
    <col min="2" max="2" width="6" style="19" customWidth="1"/>
    <col min="3" max="3" width="11.5703125" bestFit="1" customWidth="1"/>
    <col min="4" max="4" width="30.5703125" bestFit="1" customWidth="1"/>
    <col min="5" max="5" width="12" style="4" bestFit="1" customWidth="1"/>
    <col min="6" max="6" width="13.85546875" style="4" bestFit="1" customWidth="1"/>
    <col min="7" max="7" width="26.140625" style="4" customWidth="1"/>
    <col min="8" max="8" width="34.42578125" bestFit="1" customWidth="1"/>
    <col min="9" max="9" width="19.42578125" customWidth="1"/>
    <col min="10" max="10" width="10.28515625" customWidth="1"/>
  </cols>
  <sheetData>
    <row r="1" spans="1:9" s="112" customFormat="1" ht="15.75">
      <c r="A1" s="208">
        <f>'Data Entry Page (local detail)'!B1</f>
        <v>0</v>
      </c>
      <c r="B1" s="103"/>
      <c r="E1" s="209"/>
      <c r="F1" s="209"/>
      <c r="G1" s="209"/>
    </row>
    <row r="2" spans="1:9" s="112" customFormat="1" ht="15.75" customHeight="1">
      <c r="A2" s="208"/>
      <c r="B2" s="103"/>
      <c r="E2" s="209"/>
      <c r="F2" s="209"/>
      <c r="G2" s="209"/>
    </row>
    <row r="3" spans="1:9" s="2" customFormat="1" ht="15.75">
      <c r="A3" s="179" t="s">
        <v>112</v>
      </c>
      <c r="B3" s="1"/>
      <c r="C3" s="1"/>
      <c r="D3" s="1"/>
      <c r="E3" s="1"/>
    </row>
    <row r="4" spans="1:9" s="2" customFormat="1" ht="15.75">
      <c r="A4" s="134"/>
      <c r="B4" s="1"/>
      <c r="C4" s="1"/>
      <c r="D4" s="1"/>
      <c r="E4" s="1"/>
    </row>
    <row r="5" spans="1:9" ht="15.75">
      <c r="A5" s="8" t="s">
        <v>1</v>
      </c>
      <c r="B5" s="50">
        <f>B10+B11+B12+B13+B14+D10+D11+D12+D13+D14+F10+F11+F12+F13+F14+F15</f>
        <v>0</v>
      </c>
      <c r="D5" s="1"/>
      <c r="E5" s="1"/>
      <c r="F5" s="1"/>
      <c r="G5" s="1"/>
      <c r="H5" s="3"/>
      <c r="I5" s="3"/>
    </row>
    <row r="6" spans="1:9" ht="15">
      <c r="A6" s="8" t="s">
        <v>2</v>
      </c>
      <c r="B6" s="51">
        <f>SUM(C17:C18)</f>
        <v>0</v>
      </c>
      <c r="F6" s="5"/>
    </row>
    <row r="7" spans="1:9" ht="15">
      <c r="A7" s="8" t="s">
        <v>3</v>
      </c>
      <c r="B7" s="51">
        <f>SUM(C19:C22)</f>
        <v>0</v>
      </c>
      <c r="D7" s="7"/>
    </row>
    <row r="8" spans="1:9">
      <c r="A8" s="6" t="s">
        <v>94</v>
      </c>
      <c r="B8" s="6"/>
      <c r="C8" s="53"/>
    </row>
    <row r="9" spans="1:9">
      <c r="A9" s="19" t="s">
        <v>92</v>
      </c>
      <c r="F9" s="9"/>
      <c r="H9" s="47"/>
    </row>
    <row r="10" spans="1:9" ht="15">
      <c r="A10" s="8" t="s">
        <v>4</v>
      </c>
      <c r="B10" s="10">
        <f>'Data Entry Page (local detail)'!BL21</f>
        <v>0</v>
      </c>
      <c r="C10" s="12" t="s">
        <v>5</v>
      </c>
      <c r="D10" s="11">
        <f>'Data Entry Page (local detail)'!BR31</f>
        <v>0</v>
      </c>
      <c r="E10" s="12" t="s">
        <v>6</v>
      </c>
      <c r="F10" s="11">
        <f>'Data Entry Page (local detail)'!BO51</f>
        <v>0</v>
      </c>
      <c r="H10" s="47"/>
    </row>
    <row r="11" spans="1:9" ht="15">
      <c r="A11" s="8" t="s">
        <v>7</v>
      </c>
      <c r="B11" s="10">
        <f>'Data Entry Page (local detail)'!BO21</f>
        <v>0</v>
      </c>
      <c r="C11" s="12" t="s">
        <v>8</v>
      </c>
      <c r="D11" s="11">
        <f>'Data Entry Page (local detail)'!BL41</f>
        <v>0</v>
      </c>
      <c r="E11" s="12" t="s">
        <v>9</v>
      </c>
      <c r="F11" s="11">
        <f>'Data Entry Page (local detail)'!BR51</f>
        <v>0</v>
      </c>
      <c r="H11" s="47"/>
    </row>
    <row r="12" spans="1:9" ht="15">
      <c r="A12" s="8" t="s">
        <v>10</v>
      </c>
      <c r="B12" s="10">
        <f>'Data Entry Page (local detail)'!BR21</f>
        <v>0</v>
      </c>
      <c r="C12" s="8" t="s">
        <v>11</v>
      </c>
      <c r="D12" s="11">
        <f>'Data Entry Page (local detail)'!BO41</f>
        <v>0</v>
      </c>
      <c r="E12" s="12" t="s">
        <v>12</v>
      </c>
      <c r="F12" s="11">
        <f>'Data Entry Page (local detail)'!BL61</f>
        <v>0</v>
      </c>
      <c r="H12" s="21"/>
    </row>
    <row r="13" spans="1:9" ht="15">
      <c r="A13" s="13" t="s">
        <v>13</v>
      </c>
      <c r="B13" s="10">
        <f>'Data Entry Page (local detail)'!BL31</f>
        <v>0</v>
      </c>
      <c r="C13" s="14" t="s">
        <v>14</v>
      </c>
      <c r="D13" s="11">
        <f>'Data Entry Page (local detail)'!BR41</f>
        <v>0</v>
      </c>
      <c r="E13" s="12" t="s">
        <v>15</v>
      </c>
      <c r="F13" s="11">
        <f>'Data Entry Page (local detail)'!BO61</f>
        <v>0</v>
      </c>
      <c r="H13" s="47"/>
    </row>
    <row r="14" spans="1:9" ht="15">
      <c r="A14" s="12" t="s">
        <v>16</v>
      </c>
      <c r="B14" s="10">
        <f>'Data Entry Page (local detail)'!BO31</f>
        <v>0</v>
      </c>
      <c r="C14" s="12" t="s">
        <v>17</v>
      </c>
      <c r="D14" s="11">
        <f>'Data Entry Page (local detail)'!BL51</f>
        <v>0</v>
      </c>
      <c r="E14" s="12" t="s">
        <v>18</v>
      </c>
      <c r="F14" s="11">
        <f>'Data Entry Page (local detail)'!BR61</f>
        <v>0</v>
      </c>
    </row>
    <row r="15" spans="1:9" ht="15">
      <c r="E15" s="12" t="s">
        <v>19</v>
      </c>
      <c r="F15" s="11">
        <f>'Data Entry Page (local detail)'!BL71</f>
        <v>0</v>
      </c>
    </row>
    <row r="16" spans="1:9" s="16" customFormat="1" ht="15">
      <c r="A16" s="136" t="s">
        <v>93</v>
      </c>
      <c r="B16" s="48">
        <f>0.85*B5</f>
        <v>0</v>
      </c>
      <c r="D16" s="15"/>
      <c r="E16" s="52"/>
      <c r="G16" s="17"/>
    </row>
    <row r="17" spans="1:9">
      <c r="A17" s="103" t="s">
        <v>131</v>
      </c>
      <c r="B17" s="103"/>
      <c r="C17" s="236">
        <f>+'Data Entry Page (local detail)'!B15+'Data Entry Page (local detail)'!G15+'Data Entry Page (local detail)'!L15+'Data Entry Page (local detail)'!B25+'Data Entry Page (local detail)'!G25+'Data Entry Page (local detail)'!L25+'Data Entry Page (local detail)'!B35+'Data Entry Page (local detail)'!G35+'Data Entry Page (local detail)'!L35+'Data Entry Page (local detail)'!B45+'Data Entry Page (local detail)'!G45+'Data Entry Page (local detail)'!L45+'Data Entry Page (local detail)'!B55+'Data Entry Page (local detail)'!G55+'Data Entry Page (local detail)'!L55+'Data Entry Page (local detail)'!B65</f>
        <v>0</v>
      </c>
      <c r="D17" s="19" t="s">
        <v>139</v>
      </c>
      <c r="E17" s="19" t="s">
        <v>138</v>
      </c>
      <c r="F17" s="234">
        <v>16.2</v>
      </c>
      <c r="G17" s="5"/>
      <c r="H17" s="5"/>
    </row>
    <row r="18" spans="1:9">
      <c r="A18" s="103" t="s">
        <v>88</v>
      </c>
      <c r="B18" s="103"/>
      <c r="C18" s="236">
        <f>+'Data Entry Page (local detail)'!B16+'Data Entry Page (local detail)'!G16+'Data Entry Page (local detail)'!L16+'Data Entry Page (local detail)'!B26+'Data Entry Page (local detail)'!G26+'Data Entry Page (local detail)'!L26+'Data Entry Page (local detail)'!B36+'Data Entry Page (local detail)'!G36+'Data Entry Page (local detail)'!L36+'Data Entry Page (local detail)'!B46+'Data Entry Page (local detail)'!G46+'Data Entry Page (local detail)'!L46+'Data Entry Page (local detail)'!B56+'Data Entry Page (local detail)'!G56+'Data Entry Page (local detail)'!L56+'Data Entry Page (local detail)'!B66</f>
        <v>0</v>
      </c>
      <c r="D18" s="19" t="s">
        <v>140</v>
      </c>
      <c r="E18" s="19" t="s">
        <v>138</v>
      </c>
      <c r="F18" s="234">
        <v>20</v>
      </c>
      <c r="G18" s="5"/>
      <c r="H18" s="5"/>
    </row>
    <row r="19" spans="1:9">
      <c r="A19" s="103" t="s">
        <v>130</v>
      </c>
      <c r="B19" s="103"/>
      <c r="C19" s="236">
        <f>+'Data Entry Page (local detail)'!B17+'Data Entry Page (local detail)'!G17+'Data Entry Page (local detail)'!L17+'Data Entry Page (local detail)'!B27+'Data Entry Page (local detail)'!G27+'Data Entry Page (local detail)'!L27+'Data Entry Page (local detail)'!B37+'Data Entry Page (local detail)'!G37+'Data Entry Page (local detail)'!L37+'Data Entry Page (local detail)'!B47+'Data Entry Page (local detail)'!G47+'Data Entry Page (local detail)'!L47+'Data Entry Page (local detail)'!B57+'Data Entry Page (local detail)'!G57+'Data Entry Page (local detail)'!L57+'Data Entry Page (local detail)'!B67</f>
        <v>0</v>
      </c>
      <c r="D19" s="19" t="s">
        <v>141</v>
      </c>
      <c r="E19" s="19" t="s">
        <v>138</v>
      </c>
      <c r="F19" s="234">
        <v>12.2</v>
      </c>
      <c r="G19" s="5"/>
      <c r="H19" s="5"/>
    </row>
    <row r="20" spans="1:9">
      <c r="A20" s="103" t="s">
        <v>89</v>
      </c>
      <c r="B20" s="103"/>
      <c r="C20" s="236">
        <f>+'Data Entry Page (local detail)'!B18+'Data Entry Page (local detail)'!G18+'Data Entry Page (local detail)'!L18+'Data Entry Page (local detail)'!B28+'Data Entry Page (local detail)'!G28+'Data Entry Page (local detail)'!L28+'Data Entry Page (local detail)'!B38+'Data Entry Page (local detail)'!G38+'Data Entry Page (local detail)'!L38+'Data Entry Page (local detail)'!B48+'Data Entry Page (local detail)'!G48+'Data Entry Page (local detail)'!L48+'Data Entry Page (local detail)'!B58+'Data Entry Page (local detail)'!G58+'Data Entry Page (local detail)'!L58+'Data Entry Page (local detail)'!B68</f>
        <v>0</v>
      </c>
      <c r="D20" s="19" t="s">
        <v>142</v>
      </c>
      <c r="E20" s="19" t="s">
        <v>138</v>
      </c>
      <c r="F20" s="234">
        <v>8.4</v>
      </c>
      <c r="G20" s="5"/>
      <c r="H20" s="5"/>
    </row>
    <row r="21" spans="1:9">
      <c r="A21" s="103" t="s">
        <v>90</v>
      </c>
      <c r="B21" s="103"/>
      <c r="C21" s="236">
        <f>+'Data Entry Page (local detail)'!B19+'Data Entry Page (local detail)'!G19+'Data Entry Page (local detail)'!L19+'Data Entry Page (local detail)'!B29+'Data Entry Page (local detail)'!G29+'Data Entry Page (local detail)'!L29+'Data Entry Page (local detail)'!B39+'Data Entry Page (local detail)'!G39+'Data Entry Page (local detail)'!L39+'Data Entry Page (local detail)'!B49+'Data Entry Page (local detail)'!G49+'Data Entry Page (local detail)'!L49+'Data Entry Page (local detail)'!B59+'Data Entry Page (local detail)'!G59+'Data Entry Page (local detail)'!L59+'Data Entry Page (local detail)'!B69</f>
        <v>0</v>
      </c>
      <c r="D21" s="19" t="s">
        <v>143</v>
      </c>
      <c r="E21" s="19" t="s">
        <v>138</v>
      </c>
      <c r="F21" s="234">
        <v>6</v>
      </c>
      <c r="G21" s="5"/>
      <c r="H21" s="5"/>
    </row>
    <row r="22" spans="1:9">
      <c r="A22" s="103" t="s">
        <v>91</v>
      </c>
      <c r="B22" s="103"/>
      <c r="C22" s="236">
        <f>+'Data Entry Page (local detail)'!B20+'Data Entry Page (local detail)'!G20+'Data Entry Page (local detail)'!L20+'Data Entry Page (local detail)'!B30+'Data Entry Page (local detail)'!G30+'Data Entry Page (local detail)'!L30+'Data Entry Page (local detail)'!B40+'Data Entry Page (local detail)'!G40+'Data Entry Page (local detail)'!L40+'Data Entry Page (local detail)'!B50+'Data Entry Page (local detail)'!G50+'Data Entry Page (local detail)'!L50+'Data Entry Page (local detail)'!B60+'Data Entry Page (local detail)'!G60+'Data Entry Page (local detail)'!L60+'Data Entry Page (local detail)'!B70</f>
        <v>0</v>
      </c>
      <c r="D22" s="19" t="s">
        <v>144</v>
      </c>
      <c r="E22" s="135" t="s">
        <v>138</v>
      </c>
      <c r="F22" s="235">
        <v>2.6</v>
      </c>
      <c r="G22" s="5"/>
      <c r="H22" s="5"/>
    </row>
    <row r="23" spans="1:9">
      <c r="C23" s="20"/>
      <c r="E23" s="228"/>
      <c r="G23" s="5"/>
      <c r="I23" s="21"/>
    </row>
    <row r="24" spans="1:9">
      <c r="A24" s="19" t="s">
        <v>20</v>
      </c>
      <c r="C24" s="23">
        <f>(C17/F17)+(C18/F18)+(C19/F19)+(C20/F20)+(C21/F21)+(C22/F22)</f>
        <v>0</v>
      </c>
      <c r="E24" s="216">
        <f>+'Source Data'!B36*0.9</f>
        <v>35921.543478260872</v>
      </c>
      <c r="F24" s="24">
        <f t="shared" ref="F24:F40" si="0">C24*$E24</f>
        <v>0</v>
      </c>
      <c r="G24"/>
      <c r="H24" s="22"/>
    </row>
    <row r="25" spans="1:9">
      <c r="A25" s="19" t="s">
        <v>21</v>
      </c>
      <c r="C25" s="23">
        <f>IF(B5=0,0,1)</f>
        <v>0</v>
      </c>
      <c r="E25" s="216">
        <v>48297</v>
      </c>
      <c r="F25" s="24">
        <f>C25*$E25</f>
        <v>0</v>
      </c>
      <c r="G25"/>
      <c r="H25" s="22"/>
    </row>
    <row r="26" spans="1:9">
      <c r="A26" s="19" t="s">
        <v>22</v>
      </c>
      <c r="C26" s="23">
        <f>ROUND(C24/150,2)</f>
        <v>0</v>
      </c>
      <c r="E26" s="216">
        <v>58783</v>
      </c>
      <c r="F26" s="24">
        <f t="shared" si="0"/>
        <v>0</v>
      </c>
      <c r="G26"/>
      <c r="H26" s="16"/>
    </row>
    <row r="27" spans="1:9">
      <c r="A27" s="19" t="s">
        <v>23</v>
      </c>
      <c r="C27" s="26">
        <f>ROUND(B16/7000,2)</f>
        <v>0</v>
      </c>
      <c r="E27" s="216">
        <v>58783</v>
      </c>
      <c r="F27" s="24">
        <f t="shared" si="0"/>
        <v>0</v>
      </c>
      <c r="G27"/>
    </row>
    <row r="28" spans="1:9">
      <c r="A28" s="19" t="s">
        <v>24</v>
      </c>
      <c r="C28" s="137">
        <f>IF(TRUNC(C24/15,0)&gt;1,1,(TRUNC(C24/15,0)))</f>
        <v>0</v>
      </c>
      <c r="E28" s="216">
        <v>73528</v>
      </c>
      <c r="F28" s="24">
        <f t="shared" si="0"/>
        <v>0</v>
      </c>
      <c r="G28"/>
    </row>
    <row r="29" spans="1:9">
      <c r="A29" s="19" t="s">
        <v>25</v>
      </c>
      <c r="C29" s="23">
        <f>IF(C24&gt;=55,2,IF(C24&gt;=50,1.65,IF(C24&gt;=30,1,IF(C24&gt;=25,0.65,IF(C24&lt;=24.999,0)))))</f>
        <v>0</v>
      </c>
      <c r="E29" s="216">
        <v>65200</v>
      </c>
      <c r="F29" s="24">
        <f t="shared" si="0"/>
        <v>0</v>
      </c>
      <c r="G29"/>
    </row>
    <row r="30" spans="1:9">
      <c r="A30" s="19" t="s">
        <v>26</v>
      </c>
      <c r="C30" s="23">
        <f>ROUND(C24/250,2)</f>
        <v>0</v>
      </c>
      <c r="E30" s="216">
        <v>46247</v>
      </c>
      <c r="F30" s="24">
        <f t="shared" si="0"/>
        <v>0</v>
      </c>
      <c r="G30"/>
    </row>
    <row r="31" spans="1:9">
      <c r="A31" s="19" t="s">
        <v>27</v>
      </c>
      <c r="C31" s="138">
        <f>+'Data Entry Page (local detail)'!I12/125</f>
        <v>0</v>
      </c>
      <c r="D31" s="25"/>
      <c r="E31" s="216">
        <v>45467</v>
      </c>
      <c r="F31" s="24">
        <f t="shared" si="0"/>
        <v>0</v>
      </c>
      <c r="G31"/>
    </row>
    <row r="32" spans="1:9">
      <c r="A32" s="19" t="s">
        <v>28</v>
      </c>
      <c r="C32" s="23">
        <f>IF(C24/40&lt;1,(0.3*(C24/40)),IF(C24/40=1,1,IF(C24/40&lt;2,(((ROUND(C24/40,2))-(TRUNC(C24/40,0)))*0.3)+1,IF(C24/40=2,2))))</f>
        <v>0</v>
      </c>
      <c r="D32" s="25"/>
      <c r="E32" s="216">
        <v>46075</v>
      </c>
      <c r="F32" s="24">
        <f t="shared" si="0"/>
        <v>0</v>
      </c>
      <c r="G32"/>
    </row>
    <row r="33" spans="1:8">
      <c r="A33" s="19" t="s">
        <v>29</v>
      </c>
      <c r="C33" s="23">
        <f>ROUND(B5/250,2)</f>
        <v>0</v>
      </c>
      <c r="E33" s="216">
        <v>44376</v>
      </c>
      <c r="F33" s="24">
        <f t="shared" si="0"/>
        <v>0</v>
      </c>
      <c r="G33"/>
    </row>
    <row r="34" spans="1:8">
      <c r="A34" s="19" t="s">
        <v>129</v>
      </c>
      <c r="C34" s="23">
        <f>((C17/F17)+(C18/F18)+(C19/F19)+(C20/F20))/57</f>
        <v>0</v>
      </c>
      <c r="E34" s="216">
        <v>52202</v>
      </c>
      <c r="F34" s="24">
        <f t="shared" si="0"/>
        <v>0</v>
      </c>
      <c r="G34"/>
    </row>
    <row r="35" spans="1:8">
      <c r="A35" s="19" t="s">
        <v>99</v>
      </c>
      <c r="C35" s="23">
        <f>+(C21/F21)/5.5</f>
        <v>0</v>
      </c>
      <c r="E35" s="216">
        <v>52202</v>
      </c>
      <c r="F35" s="24">
        <f t="shared" si="0"/>
        <v>0</v>
      </c>
      <c r="G35"/>
    </row>
    <row r="36" spans="1:8">
      <c r="A36" s="19" t="s">
        <v>100</v>
      </c>
      <c r="C36" s="23">
        <f>(C22/F22)/3</f>
        <v>0</v>
      </c>
      <c r="E36" s="216">
        <v>52202</v>
      </c>
      <c r="F36" s="24">
        <f t="shared" si="0"/>
        <v>0</v>
      </c>
      <c r="G36"/>
    </row>
    <row r="37" spans="1:8">
      <c r="A37" s="19" t="s">
        <v>30</v>
      </c>
      <c r="C37" s="23">
        <f>TRUNC(C24/10,0)</f>
        <v>0</v>
      </c>
      <c r="E37" s="216">
        <v>33517</v>
      </c>
      <c r="F37" s="24">
        <f t="shared" si="0"/>
        <v>0</v>
      </c>
      <c r="G37"/>
    </row>
    <row r="38" spans="1:8">
      <c r="A38" s="19" t="s">
        <v>31</v>
      </c>
      <c r="C38" s="139">
        <f>IF(B5=0,0,1)</f>
        <v>0</v>
      </c>
      <c r="E38" s="216">
        <v>28172</v>
      </c>
      <c r="F38" s="24">
        <f t="shared" si="0"/>
        <v>0</v>
      </c>
      <c r="G38"/>
    </row>
    <row r="39" spans="1:8">
      <c r="A39" s="19" t="s">
        <v>32</v>
      </c>
      <c r="C39" s="139">
        <f>IF(B6=0,0,0.73)</f>
        <v>0</v>
      </c>
      <c r="E39" s="216">
        <v>29038</v>
      </c>
      <c r="F39" s="24">
        <f t="shared" si="0"/>
        <v>0</v>
      </c>
      <c r="G39"/>
    </row>
    <row r="40" spans="1:8">
      <c r="A40" s="19" t="s">
        <v>33</v>
      </c>
      <c r="C40" s="27">
        <f>ROUND((0.62*(B5/100)),2)</f>
        <v>0</v>
      </c>
      <c r="E40" s="216">
        <v>14272</v>
      </c>
      <c r="F40" s="24">
        <f t="shared" si="0"/>
        <v>0</v>
      </c>
      <c r="G40"/>
    </row>
    <row r="41" spans="1:8">
      <c r="C41" s="28"/>
      <c r="D41" s="29"/>
      <c r="E41" s="17"/>
      <c r="F41" s="17"/>
      <c r="G41"/>
    </row>
    <row r="42" spans="1:8">
      <c r="A42" s="19" t="s">
        <v>34</v>
      </c>
      <c r="C42" s="30">
        <f>SUM(C24:C40)</f>
        <v>0</v>
      </c>
      <c r="G42"/>
    </row>
    <row r="43" spans="1:8">
      <c r="C43" s="31"/>
      <c r="D43" s="32"/>
      <c r="G43"/>
    </row>
    <row r="44" spans="1:8">
      <c r="A44" s="150" t="s">
        <v>101</v>
      </c>
      <c r="C44" s="32"/>
      <c r="F44" s="34">
        <f>SUM(F24:F40)</f>
        <v>0</v>
      </c>
      <c r="G44"/>
    </row>
    <row r="45" spans="1:8">
      <c r="A45" s="19" t="s">
        <v>104</v>
      </c>
      <c r="C45" s="32"/>
      <c r="E45" s="212">
        <v>0.33110000000000001</v>
      </c>
      <c r="F45" s="34">
        <f>ROUND(F44*E45,0)</f>
        <v>0</v>
      </c>
      <c r="G45"/>
    </row>
    <row r="46" spans="1:8">
      <c r="A46" s="135" t="s">
        <v>102</v>
      </c>
      <c r="C46" s="35"/>
      <c r="E46" s="182">
        <v>12480.75</v>
      </c>
      <c r="F46" s="36">
        <f>C42*E46</f>
        <v>0</v>
      </c>
      <c r="G46"/>
      <c r="H46" s="35"/>
    </row>
    <row r="47" spans="1:8" ht="13.5" thickBot="1">
      <c r="C47" s="32"/>
      <c r="D47" s="32"/>
      <c r="E47" s="33"/>
      <c r="F47" s="12"/>
      <c r="G47"/>
    </row>
    <row r="48" spans="1:8" ht="13.5" thickBot="1">
      <c r="A48" s="146" t="s">
        <v>96</v>
      </c>
      <c r="B48" s="142"/>
      <c r="C48" s="143"/>
      <c r="D48" s="143"/>
      <c r="E48" s="144"/>
      <c r="F48" s="145">
        <f>SUM(F44:F46)</f>
        <v>0</v>
      </c>
      <c r="G48"/>
    </row>
    <row r="49" spans="1:7">
      <c r="C49" s="32"/>
      <c r="D49" s="32"/>
      <c r="E49" s="33"/>
    </row>
    <row r="50" spans="1:7">
      <c r="A50" s="37" t="s">
        <v>35</v>
      </c>
      <c r="B50" s="37"/>
      <c r="C50" s="32"/>
      <c r="D50" s="32"/>
      <c r="E50" s="33"/>
    </row>
    <row r="51" spans="1:7">
      <c r="C51" s="32"/>
      <c r="D51" s="32"/>
      <c r="E51" s="33"/>
      <c r="G51"/>
    </row>
    <row r="52" spans="1:7">
      <c r="A52" s="19" t="s">
        <v>36</v>
      </c>
      <c r="C52" s="38">
        <f>C24</f>
        <v>0</v>
      </c>
      <c r="E52" s="33"/>
      <c r="F52" s="39"/>
      <c r="G52"/>
    </row>
    <row r="53" spans="1:7">
      <c r="A53" s="19" t="s">
        <v>37</v>
      </c>
      <c r="C53" s="211">
        <v>2925</v>
      </c>
      <c r="E53" s="33"/>
      <c r="F53" s="40">
        <f>C52*C53</f>
        <v>0</v>
      </c>
      <c r="G53"/>
    </row>
    <row r="54" spans="1:7">
      <c r="A54" s="19" t="s">
        <v>38</v>
      </c>
      <c r="C54" s="211">
        <v>2387</v>
      </c>
      <c r="E54" s="33"/>
      <c r="F54" s="40">
        <f>C52*C54</f>
        <v>0</v>
      </c>
      <c r="G54"/>
    </row>
    <row r="55" spans="1:7">
      <c r="A55" s="19" t="s">
        <v>39</v>
      </c>
      <c r="C55" s="133" t="e">
        <f>(((B10*'Source Data'!B40)+(B11*'Source Data'!B41)+(B12*'Source Data'!B42)+(B13*'Source Data'!B43)+(B14*'Source Data'!B44)+(D10*'Source Data'!B45)+(D11*'Source Data'!B46)+(D12*'Source Data'!B47)+(D13*'Source Data'!B48)+(D14*'Source Data'!B49)+(F10*'Source Data'!B50)+(F11*'Source Data'!B51)+(F12*'Source Data'!B52)+(F13*'Source Data'!B53)+(F14*'Source Data'!B54)+(F15*'Source Data'!B55))/B5)</f>
        <v>#DIV/0!</v>
      </c>
      <c r="E55" s="33"/>
      <c r="F55" s="40" t="e">
        <f>C24*C55</f>
        <v>#DIV/0!</v>
      </c>
      <c r="G55"/>
    </row>
    <row r="56" spans="1:7">
      <c r="A56" s="19" t="s">
        <v>40</v>
      </c>
      <c r="C56" s="41"/>
      <c r="F56" s="40" t="e">
        <f>C33*C55</f>
        <v>#DIV/0!</v>
      </c>
      <c r="G56"/>
    </row>
    <row r="57" spans="1:7">
      <c r="A57" s="19" t="s">
        <v>41</v>
      </c>
      <c r="C57" s="31"/>
      <c r="D57" s="32"/>
      <c r="F57" s="42" t="e">
        <f>((VLOOKUP('Data Entry Page (local detail)'!C8,'Source Data'!A5:C7,3,FALSE)))*B16</f>
        <v>#N/A</v>
      </c>
      <c r="G57"/>
    </row>
    <row r="58" spans="1:7" ht="13.5" thickBot="1">
      <c r="A58" s="49"/>
      <c r="B58" s="49"/>
      <c r="C58" s="29"/>
      <c r="D58" s="29"/>
      <c r="E58" s="17"/>
      <c r="F58" s="17"/>
      <c r="G58" s="16"/>
    </row>
    <row r="59" spans="1:7" ht="16.5" thickBot="1">
      <c r="A59" s="147" t="s">
        <v>97</v>
      </c>
      <c r="B59" s="142"/>
      <c r="C59" s="143"/>
      <c r="D59" s="148"/>
      <c r="E59" s="144"/>
      <c r="F59" s="233" t="e">
        <f>SUM(F53:F57)</f>
        <v>#DIV/0!</v>
      </c>
      <c r="G59" s="16"/>
    </row>
    <row r="60" spans="1:7" ht="16.5" thickBot="1">
      <c r="B60" s="49"/>
      <c r="C60" s="29"/>
      <c r="D60" s="43"/>
      <c r="E60" s="44"/>
      <c r="F60" s="45"/>
      <c r="G60" s="16"/>
    </row>
    <row r="61" spans="1:7" ht="16.5" thickBot="1">
      <c r="A61" s="147" t="s">
        <v>98</v>
      </c>
      <c r="B61" s="142"/>
      <c r="C61" s="143"/>
      <c r="D61" s="148"/>
      <c r="E61" s="144"/>
      <c r="F61" s="149" t="e">
        <f>F48+F59</f>
        <v>#DIV/0!</v>
      </c>
      <c r="G61" s="16"/>
    </row>
    <row r="62" spans="1:7" ht="15.75">
      <c r="A62" s="49"/>
      <c r="B62" s="49"/>
      <c r="C62" s="29"/>
      <c r="D62" s="43"/>
      <c r="E62" s="46"/>
      <c r="F62" s="45"/>
      <c r="G62" s="17"/>
    </row>
    <row r="63" spans="1:7">
      <c r="E63"/>
      <c r="F63"/>
      <c r="G63"/>
    </row>
    <row r="64" spans="1:7">
      <c r="E64"/>
      <c r="F64"/>
      <c r="G64"/>
    </row>
    <row r="65" spans="5:7">
      <c r="E65"/>
      <c r="F65"/>
      <c r="G65"/>
    </row>
    <row r="66" spans="5:7">
      <c r="E66"/>
      <c r="F66"/>
      <c r="G66"/>
    </row>
    <row r="67" spans="5:7">
      <c r="E67"/>
      <c r="F67"/>
      <c r="G67"/>
    </row>
    <row r="68" spans="5:7">
      <c r="E68"/>
      <c r="F68"/>
      <c r="G68"/>
    </row>
    <row r="69" spans="5:7">
      <c r="E69"/>
      <c r="F69"/>
      <c r="G69"/>
    </row>
    <row r="70" spans="5:7">
      <c r="E70"/>
      <c r="F70"/>
      <c r="G70"/>
    </row>
    <row r="71" spans="5:7">
      <c r="E71"/>
      <c r="F71"/>
      <c r="G71"/>
    </row>
    <row r="72" spans="5:7">
      <c r="E72"/>
      <c r="F72"/>
      <c r="G72"/>
    </row>
    <row r="73" spans="5:7">
      <c r="E73"/>
      <c r="F73"/>
      <c r="G73"/>
    </row>
    <row r="74" spans="5:7">
      <c r="E74"/>
      <c r="F74"/>
      <c r="G74"/>
    </row>
    <row r="75" spans="5:7">
      <c r="E75"/>
      <c r="F75"/>
      <c r="G75"/>
    </row>
    <row r="76" spans="5:7">
      <c r="E76"/>
      <c r="F76"/>
      <c r="G76"/>
    </row>
    <row r="77" spans="5:7">
      <c r="E77"/>
      <c r="F77"/>
      <c r="G77"/>
    </row>
    <row r="78" spans="5:7">
      <c r="E78"/>
      <c r="F78"/>
      <c r="G78"/>
    </row>
    <row r="79" spans="5:7">
      <c r="E79"/>
      <c r="F79"/>
      <c r="G79"/>
    </row>
    <row r="80" spans="5:7">
      <c r="E80"/>
      <c r="F80"/>
      <c r="G80"/>
    </row>
    <row r="81" spans="5:7">
      <c r="E81"/>
      <c r="F81"/>
      <c r="G81"/>
    </row>
    <row r="82" spans="5:7">
      <c r="E82"/>
      <c r="F82"/>
      <c r="G82"/>
    </row>
    <row r="83" spans="5:7">
      <c r="E83"/>
      <c r="F83"/>
      <c r="G83"/>
    </row>
    <row r="84" spans="5:7">
      <c r="E84"/>
      <c r="F84"/>
      <c r="G84"/>
    </row>
    <row r="85" spans="5:7">
      <c r="E85"/>
      <c r="F85"/>
      <c r="G85"/>
    </row>
    <row r="86" spans="5:7">
      <c r="E86"/>
      <c r="F86"/>
      <c r="G86"/>
    </row>
    <row r="87" spans="5:7">
      <c r="E87"/>
      <c r="F87"/>
      <c r="G87"/>
    </row>
    <row r="88" spans="5:7">
      <c r="E88"/>
      <c r="F88"/>
      <c r="G88"/>
    </row>
    <row r="89" spans="5:7">
      <c r="E89"/>
      <c r="F89"/>
      <c r="G89"/>
    </row>
    <row r="90" spans="5:7">
      <c r="E90"/>
      <c r="F90"/>
      <c r="G90"/>
    </row>
    <row r="91" spans="5:7">
      <c r="E91"/>
      <c r="F91"/>
      <c r="G91"/>
    </row>
    <row r="92" spans="5:7">
      <c r="E92"/>
      <c r="F92"/>
      <c r="G92"/>
    </row>
    <row r="93" spans="5:7">
      <c r="E93"/>
      <c r="F93"/>
      <c r="G93"/>
    </row>
    <row r="94" spans="5:7">
      <c r="E94"/>
      <c r="F94"/>
      <c r="G94"/>
    </row>
    <row r="95" spans="5:7">
      <c r="E95"/>
      <c r="F95"/>
      <c r="G95"/>
    </row>
    <row r="96" spans="5:7">
      <c r="E96"/>
      <c r="F96"/>
      <c r="G96"/>
    </row>
    <row r="97" spans="5:7">
      <c r="E97"/>
      <c r="F97"/>
      <c r="G97"/>
    </row>
    <row r="98" spans="5:7">
      <c r="E98"/>
      <c r="F98"/>
      <c r="G98"/>
    </row>
    <row r="99" spans="5:7">
      <c r="E99"/>
      <c r="F99"/>
      <c r="G99"/>
    </row>
    <row r="100" spans="5:7">
      <c r="E100"/>
      <c r="F100"/>
      <c r="G100"/>
    </row>
    <row r="101" spans="5:7">
      <c r="E101"/>
      <c r="F101"/>
      <c r="G101"/>
    </row>
    <row r="102" spans="5:7">
      <c r="E102"/>
      <c r="F102"/>
      <c r="G102"/>
    </row>
    <row r="103" spans="5:7">
      <c r="E103"/>
      <c r="F103"/>
      <c r="G103"/>
    </row>
    <row r="104" spans="5:7">
      <c r="E104"/>
      <c r="F104"/>
      <c r="G104"/>
    </row>
    <row r="105" spans="5:7">
      <c r="E105"/>
      <c r="F105"/>
      <c r="G105"/>
    </row>
    <row r="106" spans="5:7">
      <c r="E106"/>
      <c r="F106"/>
      <c r="G106"/>
    </row>
    <row r="107" spans="5:7">
      <c r="E107"/>
      <c r="F107"/>
      <c r="G107"/>
    </row>
    <row r="108" spans="5:7">
      <c r="E108"/>
      <c r="F108"/>
      <c r="G108"/>
    </row>
    <row r="109" spans="5:7">
      <c r="E109"/>
      <c r="F109"/>
      <c r="G109"/>
    </row>
    <row r="110" spans="5:7">
      <c r="E110"/>
      <c r="F110"/>
      <c r="G110"/>
    </row>
    <row r="111" spans="5:7">
      <c r="E111"/>
      <c r="F111"/>
      <c r="G111"/>
    </row>
    <row r="112" spans="5:7">
      <c r="E112"/>
      <c r="F112"/>
      <c r="G112"/>
    </row>
    <row r="113" spans="5:7">
      <c r="E113"/>
      <c r="F113"/>
      <c r="G113"/>
    </row>
    <row r="114" spans="5:7">
      <c r="E114"/>
      <c r="F114"/>
      <c r="G114"/>
    </row>
    <row r="115" spans="5:7">
      <c r="E115"/>
      <c r="F115"/>
      <c r="G115"/>
    </row>
    <row r="116" spans="5:7">
      <c r="E116"/>
      <c r="F116"/>
      <c r="G116"/>
    </row>
    <row r="117" spans="5:7">
      <c r="E117"/>
      <c r="F117"/>
      <c r="G117"/>
    </row>
    <row r="118" spans="5:7">
      <c r="E118"/>
      <c r="F118"/>
      <c r="G118"/>
    </row>
    <row r="119" spans="5:7">
      <c r="E119"/>
      <c r="F119"/>
      <c r="G119"/>
    </row>
    <row r="120" spans="5:7">
      <c r="E120"/>
      <c r="F120"/>
      <c r="G120"/>
    </row>
    <row r="121" spans="5:7">
      <c r="E121"/>
      <c r="F121"/>
      <c r="G121"/>
    </row>
    <row r="122" spans="5:7">
      <c r="E122"/>
      <c r="F122"/>
      <c r="G122"/>
    </row>
    <row r="123" spans="5:7">
      <c r="E123"/>
      <c r="F123"/>
      <c r="G123"/>
    </row>
    <row r="124" spans="5:7">
      <c r="E124"/>
      <c r="F124"/>
      <c r="G124"/>
    </row>
    <row r="125" spans="5:7">
      <c r="E125"/>
      <c r="F125"/>
      <c r="G125"/>
    </row>
    <row r="126" spans="5:7">
      <c r="E126"/>
      <c r="F126"/>
      <c r="G126"/>
    </row>
    <row r="127" spans="5:7">
      <c r="E127"/>
      <c r="F127"/>
      <c r="G127"/>
    </row>
    <row r="128" spans="5:7">
      <c r="E128"/>
      <c r="F128"/>
      <c r="G128"/>
    </row>
    <row r="129" spans="5:7">
      <c r="E129"/>
      <c r="F129"/>
      <c r="G129"/>
    </row>
    <row r="130" spans="5:7">
      <c r="E130"/>
      <c r="F130"/>
      <c r="G130"/>
    </row>
    <row r="131" spans="5:7">
      <c r="E131"/>
      <c r="F131"/>
      <c r="G131"/>
    </row>
    <row r="132" spans="5:7">
      <c r="E132"/>
      <c r="F132"/>
      <c r="G132"/>
    </row>
    <row r="133" spans="5:7">
      <c r="E133"/>
      <c r="F133"/>
      <c r="G133"/>
    </row>
    <row r="134" spans="5:7">
      <c r="E134"/>
      <c r="F134"/>
      <c r="G134"/>
    </row>
    <row r="135" spans="5:7">
      <c r="E135"/>
      <c r="F135"/>
      <c r="G135"/>
    </row>
    <row r="136" spans="5:7">
      <c r="E136"/>
      <c r="F136"/>
      <c r="G136"/>
    </row>
    <row r="137" spans="5:7">
      <c r="E137"/>
      <c r="F137"/>
      <c r="G137"/>
    </row>
    <row r="138" spans="5:7">
      <c r="E138"/>
      <c r="F138"/>
      <c r="G138"/>
    </row>
    <row r="139" spans="5:7">
      <c r="E139"/>
      <c r="F139"/>
      <c r="G139"/>
    </row>
    <row r="140" spans="5:7">
      <c r="E140"/>
      <c r="F140"/>
      <c r="G140"/>
    </row>
    <row r="141" spans="5:7">
      <c r="E141"/>
      <c r="F141"/>
      <c r="G141"/>
    </row>
    <row r="142" spans="5:7">
      <c r="E142"/>
      <c r="F142"/>
      <c r="G142"/>
    </row>
    <row r="143" spans="5:7">
      <c r="E143"/>
      <c r="F143"/>
      <c r="G143"/>
    </row>
    <row r="144" spans="5:7">
      <c r="E144"/>
      <c r="F144"/>
      <c r="G144"/>
    </row>
    <row r="145" spans="5:7">
      <c r="E145"/>
      <c r="F145"/>
      <c r="G145"/>
    </row>
    <row r="146" spans="5:7">
      <c r="E146"/>
      <c r="F146"/>
      <c r="G146"/>
    </row>
    <row r="147" spans="5:7">
      <c r="E147"/>
      <c r="F147"/>
      <c r="G147"/>
    </row>
    <row r="148" spans="5:7">
      <c r="E148"/>
      <c r="F148"/>
      <c r="G148"/>
    </row>
    <row r="149" spans="5:7">
      <c r="E149"/>
      <c r="F149"/>
      <c r="G149"/>
    </row>
    <row r="150" spans="5:7">
      <c r="E150"/>
      <c r="F150"/>
      <c r="G150"/>
    </row>
    <row r="151" spans="5:7">
      <c r="E151"/>
      <c r="F151"/>
      <c r="G151"/>
    </row>
    <row r="152" spans="5:7">
      <c r="E152"/>
      <c r="F152"/>
      <c r="G152"/>
    </row>
    <row r="153" spans="5:7">
      <c r="E153"/>
      <c r="F153"/>
      <c r="G153"/>
    </row>
    <row r="154" spans="5:7">
      <c r="E154"/>
      <c r="F154"/>
      <c r="G154"/>
    </row>
    <row r="155" spans="5:7">
      <c r="E155"/>
      <c r="F155"/>
      <c r="G155"/>
    </row>
    <row r="156" spans="5:7">
      <c r="E156"/>
      <c r="F156"/>
      <c r="G156"/>
    </row>
    <row r="157" spans="5:7">
      <c r="E157"/>
      <c r="F157"/>
      <c r="G157"/>
    </row>
    <row r="158" spans="5:7">
      <c r="E158"/>
      <c r="F158"/>
      <c r="G158"/>
    </row>
    <row r="159" spans="5:7">
      <c r="E159"/>
      <c r="F159"/>
      <c r="G159"/>
    </row>
    <row r="160" spans="5:7">
      <c r="E160"/>
      <c r="F160"/>
      <c r="G160"/>
    </row>
    <row r="161" spans="5:7">
      <c r="E161"/>
      <c r="F161"/>
      <c r="G161"/>
    </row>
    <row r="162" spans="5:7">
      <c r="E162"/>
      <c r="F162"/>
      <c r="G162"/>
    </row>
    <row r="163" spans="5:7">
      <c r="E163"/>
      <c r="F163"/>
      <c r="G163"/>
    </row>
    <row r="164" spans="5:7">
      <c r="E164"/>
      <c r="F164"/>
      <c r="G164"/>
    </row>
    <row r="165" spans="5:7">
      <c r="E165"/>
      <c r="F165"/>
      <c r="G165"/>
    </row>
    <row r="166" spans="5:7">
      <c r="E166"/>
      <c r="F166"/>
      <c r="G166"/>
    </row>
    <row r="167" spans="5:7">
      <c r="E167"/>
      <c r="F167"/>
      <c r="G167"/>
    </row>
    <row r="168" spans="5:7">
      <c r="E168"/>
      <c r="F168"/>
      <c r="G168"/>
    </row>
    <row r="169" spans="5:7">
      <c r="E169"/>
      <c r="F169"/>
      <c r="G169"/>
    </row>
    <row r="170" spans="5:7">
      <c r="E170"/>
      <c r="F170"/>
      <c r="G170"/>
    </row>
    <row r="171" spans="5:7">
      <c r="E171"/>
      <c r="F171"/>
      <c r="G171"/>
    </row>
    <row r="172" spans="5:7">
      <c r="E172"/>
      <c r="F172"/>
      <c r="G172"/>
    </row>
    <row r="173" spans="5:7">
      <c r="E173"/>
      <c r="F173"/>
      <c r="G173"/>
    </row>
    <row r="174" spans="5:7">
      <c r="E174"/>
      <c r="F174"/>
      <c r="G174"/>
    </row>
    <row r="175" spans="5:7">
      <c r="E175"/>
      <c r="F175"/>
      <c r="G175"/>
    </row>
    <row r="176" spans="5:7">
      <c r="E176"/>
      <c r="F176"/>
      <c r="G176"/>
    </row>
    <row r="177" spans="5:7">
      <c r="E177"/>
      <c r="F177"/>
      <c r="G177"/>
    </row>
    <row r="178" spans="5:7">
      <c r="E178"/>
      <c r="F178"/>
      <c r="G178"/>
    </row>
    <row r="179" spans="5:7">
      <c r="E179"/>
      <c r="F179"/>
      <c r="G179"/>
    </row>
    <row r="180" spans="5:7">
      <c r="E180"/>
      <c r="F180"/>
      <c r="G180"/>
    </row>
    <row r="181" spans="5:7">
      <c r="E181"/>
      <c r="F181"/>
      <c r="G181"/>
    </row>
    <row r="182" spans="5:7">
      <c r="E182"/>
      <c r="F182"/>
      <c r="G182"/>
    </row>
    <row r="183" spans="5:7">
      <c r="E183"/>
      <c r="F183"/>
      <c r="G183"/>
    </row>
    <row r="184" spans="5:7">
      <c r="E184"/>
      <c r="F184"/>
      <c r="G184"/>
    </row>
    <row r="185" spans="5:7">
      <c r="E185"/>
      <c r="F185"/>
      <c r="G185"/>
    </row>
    <row r="186" spans="5:7">
      <c r="E186"/>
      <c r="F186"/>
      <c r="G186"/>
    </row>
    <row r="187" spans="5:7">
      <c r="E187"/>
      <c r="F187"/>
      <c r="G187"/>
    </row>
    <row r="188" spans="5:7">
      <c r="E188"/>
      <c r="F188"/>
      <c r="G188"/>
    </row>
    <row r="189" spans="5:7">
      <c r="E189"/>
      <c r="F189"/>
      <c r="G189"/>
    </row>
    <row r="190" spans="5:7">
      <c r="E190"/>
      <c r="F190"/>
      <c r="G190"/>
    </row>
    <row r="191" spans="5:7">
      <c r="E191"/>
      <c r="F191"/>
      <c r="G191"/>
    </row>
    <row r="192" spans="5:7">
      <c r="E192"/>
      <c r="F192"/>
      <c r="G192"/>
    </row>
    <row r="193" spans="5:7">
      <c r="E193"/>
      <c r="F193"/>
      <c r="G193"/>
    </row>
    <row r="194" spans="5:7">
      <c r="E194"/>
      <c r="F194"/>
      <c r="G194"/>
    </row>
    <row r="195" spans="5:7">
      <c r="E195"/>
      <c r="F195"/>
      <c r="G195"/>
    </row>
    <row r="196" spans="5:7">
      <c r="E196"/>
      <c r="F196"/>
      <c r="G196"/>
    </row>
    <row r="197" spans="5:7">
      <c r="E197"/>
      <c r="F197"/>
      <c r="G197"/>
    </row>
    <row r="198" spans="5:7">
      <c r="E198"/>
      <c r="F198"/>
      <c r="G198"/>
    </row>
    <row r="199" spans="5:7">
      <c r="E199"/>
      <c r="F199"/>
      <c r="G199"/>
    </row>
    <row r="200" spans="5:7">
      <c r="E200"/>
      <c r="F200"/>
      <c r="G200"/>
    </row>
    <row r="201" spans="5:7">
      <c r="E201"/>
      <c r="F201"/>
      <c r="G201"/>
    </row>
    <row r="202" spans="5:7">
      <c r="E202"/>
      <c r="F202"/>
      <c r="G202"/>
    </row>
    <row r="203" spans="5:7">
      <c r="E203"/>
      <c r="F203"/>
      <c r="G203"/>
    </row>
    <row r="204" spans="5:7">
      <c r="E204"/>
      <c r="F204"/>
      <c r="G204"/>
    </row>
    <row r="205" spans="5:7">
      <c r="E205"/>
      <c r="F205"/>
      <c r="G205"/>
    </row>
    <row r="206" spans="5:7">
      <c r="E206"/>
      <c r="F206"/>
      <c r="G206"/>
    </row>
    <row r="207" spans="5:7">
      <c r="E207"/>
      <c r="F207"/>
      <c r="G207"/>
    </row>
    <row r="208" spans="5:7">
      <c r="E208"/>
      <c r="F208"/>
      <c r="G208"/>
    </row>
    <row r="209" spans="3:7">
      <c r="E209"/>
      <c r="F209"/>
      <c r="G209"/>
    </row>
    <row r="210" spans="3:7">
      <c r="E210"/>
      <c r="F210"/>
      <c r="G210"/>
    </row>
    <row r="211" spans="3:7">
      <c r="E211"/>
      <c r="F211"/>
      <c r="G211"/>
    </row>
    <row r="212" spans="3:7">
      <c r="E212"/>
      <c r="F212"/>
      <c r="G212"/>
    </row>
    <row r="213" spans="3:7">
      <c r="E213"/>
      <c r="F213"/>
      <c r="G213"/>
    </row>
    <row r="214" spans="3:7">
      <c r="E214"/>
      <c r="F214"/>
      <c r="G214"/>
    </row>
    <row r="215" spans="3:7">
      <c r="E215"/>
      <c r="F215"/>
      <c r="G215"/>
    </row>
    <row r="216" spans="3:7">
      <c r="C216" s="18"/>
      <c r="D216" s="4"/>
      <c r="E216"/>
      <c r="F216"/>
      <c r="G216"/>
    </row>
    <row r="217" spans="3:7">
      <c r="C217" s="18"/>
      <c r="D217" s="4"/>
      <c r="E217"/>
      <c r="F217"/>
      <c r="G217"/>
    </row>
    <row r="218" spans="3:7">
      <c r="C218" s="18"/>
      <c r="D218" s="4"/>
      <c r="E218"/>
      <c r="F218"/>
      <c r="G218"/>
    </row>
    <row r="219" spans="3:7">
      <c r="C219" s="18"/>
      <c r="D219" s="4"/>
      <c r="E219"/>
      <c r="F219"/>
      <c r="G219"/>
    </row>
    <row r="220" spans="3:7">
      <c r="C220" s="18"/>
      <c r="D220" s="4"/>
      <c r="E220"/>
      <c r="F220"/>
      <c r="G220"/>
    </row>
    <row r="221" spans="3:7">
      <c r="C221" s="18"/>
      <c r="D221" s="4"/>
      <c r="E221"/>
      <c r="F221"/>
      <c r="G221"/>
    </row>
    <row r="222" spans="3:7">
      <c r="C222" s="18"/>
      <c r="D222" s="4"/>
      <c r="E222"/>
      <c r="F222"/>
      <c r="G222"/>
    </row>
    <row r="223" spans="3:7">
      <c r="C223" s="18"/>
      <c r="D223" s="4"/>
      <c r="E223"/>
      <c r="F223"/>
      <c r="G223"/>
    </row>
    <row r="224" spans="3:7">
      <c r="C224" s="18"/>
      <c r="D224" s="4"/>
      <c r="E224"/>
      <c r="F224"/>
      <c r="G224"/>
    </row>
    <row r="225" spans="3:7">
      <c r="C225" s="18"/>
      <c r="D225" s="4"/>
      <c r="E225"/>
      <c r="F225"/>
      <c r="G225"/>
    </row>
    <row r="226" spans="3:7">
      <c r="C226" s="18"/>
      <c r="D226" s="4"/>
      <c r="E226"/>
      <c r="F226"/>
      <c r="G226"/>
    </row>
    <row r="227" spans="3:7">
      <c r="C227" s="18"/>
      <c r="D227" s="4"/>
      <c r="E227"/>
      <c r="F227"/>
      <c r="G227"/>
    </row>
    <row r="228" spans="3:7">
      <c r="C228" s="18"/>
      <c r="D228" s="4"/>
      <c r="E228"/>
      <c r="F228"/>
      <c r="G228"/>
    </row>
    <row r="229" spans="3:7">
      <c r="C229" s="18"/>
      <c r="D229" s="4"/>
      <c r="E229"/>
      <c r="F229"/>
      <c r="G229"/>
    </row>
    <row r="230" spans="3:7">
      <c r="C230" s="18"/>
      <c r="D230" s="4"/>
    </row>
    <row r="231" spans="3:7">
      <c r="C231" s="18"/>
      <c r="D231" s="4"/>
    </row>
    <row r="232" spans="3:7">
      <c r="C232" s="18"/>
      <c r="D232" s="4"/>
    </row>
    <row r="233" spans="3:7">
      <c r="C233" s="18"/>
      <c r="D233" s="4"/>
    </row>
    <row r="234" spans="3:7">
      <c r="C234" s="18"/>
      <c r="D234" s="4"/>
    </row>
    <row r="235" spans="3:7">
      <c r="C235" s="18"/>
      <c r="D235" s="4"/>
    </row>
    <row r="236" spans="3:7">
      <c r="C236" s="18"/>
      <c r="D236" s="4"/>
    </row>
    <row r="237" spans="3:7">
      <c r="C237" s="18"/>
      <c r="D237" s="4"/>
    </row>
    <row r="238" spans="3:7">
      <c r="C238" s="18"/>
      <c r="D238" s="4"/>
    </row>
    <row r="239" spans="3:7">
      <c r="C239" s="18"/>
      <c r="D239" s="4"/>
    </row>
    <row r="240" spans="3:7">
      <c r="C240" s="18"/>
      <c r="D240" s="4"/>
    </row>
    <row r="241" spans="3:4">
      <c r="C241" s="18"/>
      <c r="D241" s="4"/>
    </row>
    <row r="242" spans="3:4">
      <c r="C242" s="18"/>
      <c r="D242" s="4"/>
    </row>
    <row r="243" spans="3:4">
      <c r="C243" s="18"/>
      <c r="D243" s="4"/>
    </row>
    <row r="244" spans="3:4">
      <c r="C244" s="18"/>
      <c r="D244" s="4"/>
    </row>
    <row r="245" spans="3:4">
      <c r="C245" s="18"/>
      <c r="D245" s="4"/>
    </row>
    <row r="246" spans="3:4">
      <c r="C246" s="18"/>
      <c r="D246" s="4"/>
    </row>
    <row r="247" spans="3:4">
      <c r="C247" s="18"/>
      <c r="D247" s="4"/>
    </row>
    <row r="248" spans="3:4">
      <c r="C248" s="18"/>
      <c r="D248" s="4"/>
    </row>
    <row r="249" spans="3:4">
      <c r="C249" s="18"/>
      <c r="D249" s="4"/>
    </row>
    <row r="250" spans="3:4">
      <c r="C250" s="18"/>
      <c r="D250" s="4"/>
    </row>
    <row r="251" spans="3:4">
      <c r="C251" s="18"/>
      <c r="D251" s="4"/>
    </row>
    <row r="252" spans="3:4">
      <c r="C252" s="18"/>
      <c r="D252" s="4"/>
    </row>
    <row r="253" spans="3:4">
      <c r="C253" s="18"/>
      <c r="D253" s="4"/>
    </row>
    <row r="254" spans="3:4">
      <c r="C254" s="18"/>
      <c r="D254" s="4"/>
    </row>
    <row r="255" spans="3:4">
      <c r="C255" s="18"/>
      <c r="D255" s="4"/>
    </row>
    <row r="256" spans="3:4">
      <c r="C256" s="18"/>
      <c r="D256" s="4"/>
    </row>
    <row r="257" spans="3:4">
      <c r="C257" s="18"/>
      <c r="D257" s="4"/>
    </row>
    <row r="258" spans="3:4">
      <c r="C258" s="18"/>
      <c r="D258" s="4"/>
    </row>
    <row r="259" spans="3:4">
      <c r="C259" s="18"/>
      <c r="D259" s="4"/>
    </row>
    <row r="260" spans="3:4">
      <c r="C260" s="18"/>
      <c r="D260" s="4"/>
    </row>
    <row r="261" spans="3:4">
      <c r="C261" s="18"/>
      <c r="D261" s="4"/>
    </row>
    <row r="262" spans="3:4">
      <c r="C262" s="18"/>
      <c r="D262" s="4"/>
    </row>
    <row r="263" spans="3:4">
      <c r="C263" s="18"/>
      <c r="D263" s="4"/>
    </row>
    <row r="264" spans="3:4">
      <c r="C264" s="18"/>
      <c r="D264" s="4"/>
    </row>
    <row r="265" spans="3:4">
      <c r="C265" s="18"/>
      <c r="D265" s="4"/>
    </row>
    <row r="266" spans="3:4">
      <c r="C266" s="18"/>
      <c r="D266" s="4"/>
    </row>
    <row r="267" spans="3:4">
      <c r="C267" s="18"/>
      <c r="D267" s="4"/>
    </row>
    <row r="268" spans="3:4">
      <c r="C268" s="18"/>
      <c r="D268" s="4"/>
    </row>
    <row r="269" spans="3:4">
      <c r="C269" s="18"/>
      <c r="D269" s="4"/>
    </row>
    <row r="270" spans="3:4">
      <c r="C270" s="18"/>
      <c r="D270" s="4"/>
    </row>
    <row r="271" spans="3:4">
      <c r="C271" s="18"/>
      <c r="D271" s="4"/>
    </row>
    <row r="272" spans="3:4">
      <c r="C272" s="18"/>
      <c r="D272" s="4"/>
    </row>
    <row r="273" spans="3:4">
      <c r="C273" s="18"/>
      <c r="D273" s="4"/>
    </row>
    <row r="274" spans="3:4">
      <c r="C274" s="18"/>
      <c r="D274" s="4"/>
    </row>
    <row r="275" spans="3:4">
      <c r="C275" s="18"/>
      <c r="D275" s="4"/>
    </row>
    <row r="276" spans="3:4">
      <c r="C276" s="18"/>
      <c r="D276" s="4"/>
    </row>
    <row r="277" spans="3:4">
      <c r="C277" s="18"/>
      <c r="D277" s="4"/>
    </row>
    <row r="278" spans="3:4">
      <c r="C278" s="18"/>
      <c r="D278" s="4"/>
    </row>
    <row r="279" spans="3:4">
      <c r="C279" s="18"/>
    </row>
    <row r="280" spans="3:4">
      <c r="C280" s="18"/>
    </row>
    <row r="281" spans="3:4">
      <c r="C281" s="18"/>
    </row>
    <row r="282" spans="3:4">
      <c r="C282" s="18"/>
    </row>
    <row r="283" spans="3:4">
      <c r="C283" s="18"/>
    </row>
    <row r="284" spans="3:4">
      <c r="C284" s="18"/>
    </row>
    <row r="285" spans="3:4">
      <c r="C285" s="18"/>
    </row>
    <row r="286" spans="3:4">
      <c r="C286" s="18"/>
    </row>
  </sheetData>
  <sheetProtection algorithmName="SHA-512" hashValue="3bf13N9tsOir1Qe3c1EahPPXU59yij8TIURLly6f62BIK88QwopNSMV1Enkf+HylDOgyhktx9qKN+gabBIJwVw==" saltValue="2BT8wa2G7dU6Y9C9cxK5Zg==" spinCount="100000" sheet="1" selectLockedCells="1" selectUnlockedCells="1"/>
  <phoneticPr fontId="0" type="noConversion"/>
  <printOptions horizontalCentered="1"/>
  <pageMargins left="0.25" right="0.25" top="0.5" bottom="0.5" header="0.25" footer="0.25"/>
  <pageSetup scale="81" orientation="portrait" r:id="rId1"/>
  <headerFooter scaleWithDoc="0" alignWithMargins="0">
    <oddFooter>&amp;L&amp;8&amp;F
Rev. 9/23/2021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0"/>
    <pageSetUpPr fitToPage="1"/>
  </sheetPr>
  <dimension ref="A1:R65"/>
  <sheetViews>
    <sheetView zoomScaleNormal="100" zoomScaleSheetLayoutView="75" workbookViewId="0">
      <selection sqref="A1:C1"/>
    </sheetView>
  </sheetViews>
  <sheetFormatPr defaultRowHeight="12.75"/>
  <cols>
    <col min="1" max="1" width="32.5703125" style="183" customWidth="1"/>
    <col min="2" max="2" width="18" style="183" bestFit="1" customWidth="1"/>
    <col min="3" max="3" width="23.42578125" style="183" customWidth="1"/>
    <col min="4" max="4" width="28.42578125" style="183" customWidth="1"/>
    <col min="5" max="5" width="16.85546875" style="183" customWidth="1"/>
    <col min="6" max="6" width="28" style="183" bestFit="1" customWidth="1"/>
    <col min="7" max="7" width="24.7109375" style="183" customWidth="1"/>
    <col min="8" max="8" width="24.140625" style="183" customWidth="1"/>
    <col min="9" max="9" width="10.5703125" style="183" customWidth="1"/>
    <col min="10" max="10" width="19" style="183" customWidth="1"/>
    <col min="11" max="11" width="13.85546875" style="183" bestFit="1" customWidth="1"/>
    <col min="12" max="12" width="10.42578125" style="183" bestFit="1" customWidth="1"/>
    <col min="13" max="16384" width="9.140625" style="183"/>
  </cols>
  <sheetData>
    <row r="1" spans="1:18">
      <c r="A1" s="230" t="s">
        <v>61</v>
      </c>
      <c r="B1" s="230"/>
      <c r="C1" s="230"/>
    </row>
    <row r="2" spans="1:18">
      <c r="A2" s="184"/>
      <c r="B2" s="184"/>
      <c r="C2" s="184"/>
      <c r="P2" s="185"/>
      <c r="Q2" s="185"/>
    </row>
    <row r="3" spans="1:18">
      <c r="A3" s="184" t="s">
        <v>68</v>
      </c>
      <c r="B3" s="184" t="s">
        <v>69</v>
      </c>
      <c r="C3" s="184" t="s">
        <v>125</v>
      </c>
      <c r="P3" s="185"/>
      <c r="Q3" s="185"/>
    </row>
    <row r="4" spans="1:18">
      <c r="A4" s="184"/>
      <c r="B4" s="184"/>
      <c r="C4" s="226"/>
      <c r="P4" s="185"/>
      <c r="Q4" s="186"/>
      <c r="R4" s="187"/>
    </row>
    <row r="5" spans="1:18">
      <c r="A5" s="185" t="s">
        <v>65</v>
      </c>
      <c r="B5" s="185" t="s">
        <v>62</v>
      </c>
      <c r="C5" s="227">
        <v>994.69</v>
      </c>
      <c r="P5" s="185"/>
      <c r="Q5" s="186"/>
      <c r="R5" s="187"/>
    </row>
    <row r="6" spans="1:18">
      <c r="A6" s="185" t="s">
        <v>66</v>
      </c>
      <c r="B6" s="185" t="s">
        <v>63</v>
      </c>
      <c r="C6" s="227">
        <v>1025.79</v>
      </c>
      <c r="P6" s="185"/>
      <c r="Q6" s="188"/>
      <c r="R6" s="187"/>
    </row>
    <row r="7" spans="1:18">
      <c r="A7" s="185" t="s">
        <v>67</v>
      </c>
      <c r="B7" s="185" t="s">
        <v>64</v>
      </c>
      <c r="C7" s="227">
        <v>1075.53</v>
      </c>
      <c r="P7" s="185"/>
      <c r="Q7" s="186"/>
      <c r="R7" s="187"/>
    </row>
    <row r="8" spans="1:18">
      <c r="A8" s="185"/>
      <c r="B8" s="185"/>
      <c r="C8" s="190"/>
      <c r="P8" s="185"/>
      <c r="Q8" s="186"/>
      <c r="R8" s="187"/>
    </row>
    <row r="9" spans="1:18">
      <c r="A9" s="186"/>
      <c r="B9" s="189"/>
      <c r="C9" s="185"/>
      <c r="P9" s="185"/>
      <c r="Q9" s="186"/>
      <c r="R9" s="187"/>
    </row>
    <row r="10" spans="1:18">
      <c r="A10" s="186"/>
      <c r="B10" s="189"/>
      <c r="C10" s="185"/>
      <c r="P10" s="185"/>
      <c r="Q10" s="185"/>
    </row>
    <row r="11" spans="1:18">
      <c r="A11" s="230" t="s">
        <v>126</v>
      </c>
      <c r="B11" s="230"/>
      <c r="C11" s="185"/>
      <c r="P11" s="185"/>
      <c r="Q11" s="185"/>
    </row>
    <row r="12" spans="1:18">
      <c r="A12" s="185"/>
      <c r="B12" s="185"/>
      <c r="C12" s="185"/>
    </row>
    <row r="13" spans="1:18">
      <c r="A13" s="185" t="s">
        <v>113</v>
      </c>
      <c r="B13" s="217">
        <v>38161</v>
      </c>
      <c r="C13" s="185"/>
    </row>
    <row r="14" spans="1:18">
      <c r="A14" s="185" t="s">
        <v>76</v>
      </c>
      <c r="B14" s="217">
        <v>36540</v>
      </c>
      <c r="C14" s="185"/>
    </row>
    <row r="15" spans="1:18">
      <c r="A15" s="185" t="s">
        <v>70</v>
      </c>
      <c r="B15" s="217">
        <v>38692</v>
      </c>
      <c r="C15" s="185"/>
    </row>
    <row r="16" spans="1:18">
      <c r="A16" s="190" t="s">
        <v>123</v>
      </c>
      <c r="B16" s="217">
        <v>37435</v>
      </c>
      <c r="C16" s="185"/>
    </row>
    <row r="17" spans="1:17">
      <c r="A17" s="185" t="s">
        <v>109</v>
      </c>
      <c r="B17" s="217">
        <v>45800</v>
      </c>
      <c r="C17" s="185"/>
    </row>
    <row r="18" spans="1:17">
      <c r="A18" s="185" t="s">
        <v>77</v>
      </c>
      <c r="B18" s="217">
        <v>42694</v>
      </c>
      <c r="C18" s="185"/>
    </row>
    <row r="19" spans="1:17">
      <c r="A19" s="185" t="s">
        <v>114</v>
      </c>
      <c r="B19" s="217">
        <v>42244</v>
      </c>
      <c r="C19" s="185"/>
    </row>
    <row r="20" spans="1:17">
      <c r="A20" s="185" t="s">
        <v>121</v>
      </c>
      <c r="B20" s="217">
        <v>38924</v>
      </c>
      <c r="C20" s="185"/>
    </row>
    <row r="21" spans="1:17">
      <c r="A21" s="190" t="s">
        <v>117</v>
      </c>
      <c r="B21" s="217">
        <v>39121</v>
      </c>
      <c r="C21" s="185"/>
    </row>
    <row r="22" spans="1:17">
      <c r="A22" s="190" t="s">
        <v>115</v>
      </c>
      <c r="B22" s="217">
        <v>41486</v>
      </c>
      <c r="C22" s="185"/>
    </row>
    <row r="23" spans="1:17">
      <c r="A23" s="190" t="s">
        <v>116</v>
      </c>
      <c r="B23" s="217">
        <v>35929</v>
      </c>
      <c r="C23" s="185"/>
    </row>
    <row r="24" spans="1:17">
      <c r="A24" s="190" t="s">
        <v>119</v>
      </c>
      <c r="B24" s="217">
        <v>42837</v>
      </c>
      <c r="C24" s="185"/>
    </row>
    <row r="25" spans="1:17">
      <c r="A25" s="190" t="s">
        <v>118</v>
      </c>
      <c r="B25" s="217">
        <v>32699</v>
      </c>
      <c r="C25" s="185"/>
    </row>
    <row r="26" spans="1:17">
      <c r="A26" s="185" t="s">
        <v>71</v>
      </c>
      <c r="B26" s="217">
        <v>37770</v>
      </c>
      <c r="C26" s="185"/>
    </row>
    <row r="27" spans="1:17">
      <c r="A27" s="185" t="s">
        <v>106</v>
      </c>
      <c r="B27" s="217">
        <v>39453</v>
      </c>
      <c r="C27" s="185"/>
    </row>
    <row r="28" spans="1:17">
      <c r="A28" s="185" t="s">
        <v>108</v>
      </c>
      <c r="B28" s="217">
        <v>42267</v>
      </c>
      <c r="C28" s="185"/>
    </row>
    <row r="29" spans="1:17">
      <c r="A29" s="185" t="s">
        <v>122</v>
      </c>
      <c r="B29" s="217">
        <v>45647</v>
      </c>
      <c r="C29" s="185"/>
    </row>
    <row r="30" spans="1:17">
      <c r="A30" s="185" t="s">
        <v>120</v>
      </c>
      <c r="B30" s="217">
        <v>42080</v>
      </c>
      <c r="C30" s="185"/>
      <c r="H30" s="191"/>
      <c r="I30" s="192"/>
      <c r="N30" s="185"/>
      <c r="O30" s="188"/>
      <c r="P30" s="193"/>
      <c r="Q30" s="187"/>
    </row>
    <row r="31" spans="1:17">
      <c r="A31" s="185" t="s">
        <v>72</v>
      </c>
      <c r="B31" s="217">
        <v>42878</v>
      </c>
      <c r="C31" s="185"/>
      <c r="N31" s="185"/>
      <c r="O31" s="186"/>
      <c r="P31" s="193"/>
      <c r="Q31" s="187"/>
    </row>
    <row r="32" spans="1:17">
      <c r="A32" s="185" t="s">
        <v>73</v>
      </c>
      <c r="B32" s="217">
        <v>37747</v>
      </c>
      <c r="C32" s="185"/>
      <c r="N32" s="185"/>
      <c r="O32" s="186"/>
      <c r="P32" s="193"/>
      <c r="Q32" s="187"/>
    </row>
    <row r="33" spans="1:17">
      <c r="A33" s="185" t="s">
        <v>74</v>
      </c>
      <c r="B33" s="217">
        <v>43853</v>
      </c>
      <c r="C33" s="185"/>
      <c r="H33" s="185"/>
      <c r="I33" s="185"/>
      <c r="N33" s="185"/>
      <c r="O33" s="186"/>
      <c r="P33" s="193"/>
      <c r="Q33" s="187"/>
    </row>
    <row r="34" spans="1:17">
      <c r="A34" s="185" t="s">
        <v>127</v>
      </c>
      <c r="B34" s="217">
        <v>37137</v>
      </c>
      <c r="C34" s="185"/>
      <c r="H34" s="185"/>
      <c r="I34" s="185"/>
      <c r="N34" s="185"/>
      <c r="O34" s="186"/>
      <c r="P34" s="193"/>
      <c r="Q34" s="187"/>
    </row>
    <row r="35" spans="1:17">
      <c r="A35" s="185" t="s">
        <v>107</v>
      </c>
      <c r="B35" s="217">
        <v>36601</v>
      </c>
      <c r="C35" s="185"/>
      <c r="N35" s="185"/>
      <c r="O35" s="186"/>
      <c r="P35" s="193"/>
      <c r="Q35" s="187"/>
    </row>
    <row r="36" spans="1:17">
      <c r="A36" s="224" t="s">
        <v>75</v>
      </c>
      <c r="B36" s="225">
        <f>AVERAGE(B13:B35)</f>
        <v>39912.82608695652</v>
      </c>
      <c r="C36" s="185"/>
      <c r="N36" s="185"/>
      <c r="O36" s="186"/>
      <c r="P36" s="193"/>
      <c r="Q36" s="187"/>
    </row>
    <row r="37" spans="1:17">
      <c r="A37" s="185"/>
      <c r="B37" s="190"/>
      <c r="C37" s="185"/>
      <c r="N37" s="185"/>
      <c r="O37" s="186"/>
      <c r="P37" s="193"/>
      <c r="Q37" s="187"/>
    </row>
    <row r="38" spans="1:17">
      <c r="A38" s="185"/>
      <c r="B38" s="185"/>
      <c r="C38" s="185"/>
      <c r="N38" s="185"/>
      <c r="O38" s="186"/>
      <c r="P38" s="193"/>
      <c r="Q38" s="187"/>
    </row>
    <row r="39" spans="1:17">
      <c r="A39" s="230" t="s">
        <v>128</v>
      </c>
      <c r="B39" s="230"/>
      <c r="C39" s="185"/>
      <c r="N39" s="185"/>
      <c r="O39" s="186"/>
      <c r="P39" s="193"/>
      <c r="Q39" s="187"/>
    </row>
    <row r="40" spans="1:17">
      <c r="A40" s="185" t="s">
        <v>4</v>
      </c>
      <c r="B40" s="217">
        <v>15602</v>
      </c>
      <c r="C40" s="185"/>
      <c r="N40" s="185"/>
      <c r="O40" s="186"/>
      <c r="P40" s="193"/>
      <c r="Q40" s="187"/>
    </row>
    <row r="41" spans="1:17">
      <c r="A41" s="185" t="s">
        <v>7</v>
      </c>
      <c r="B41" s="217">
        <v>6465</v>
      </c>
      <c r="C41" s="185"/>
      <c r="N41" s="185"/>
      <c r="O41" s="186"/>
      <c r="P41" s="193"/>
      <c r="Q41" s="187"/>
    </row>
    <row r="42" spans="1:17">
      <c r="A42" s="185" t="s">
        <v>10</v>
      </c>
      <c r="B42" s="217">
        <v>19861</v>
      </c>
      <c r="C42" s="185"/>
      <c r="H42" s="184"/>
      <c r="I42" s="184"/>
      <c r="N42" s="185"/>
      <c r="O42" s="186"/>
      <c r="P42" s="193"/>
      <c r="Q42" s="187"/>
    </row>
    <row r="43" spans="1:17">
      <c r="A43" s="191" t="s">
        <v>13</v>
      </c>
      <c r="B43" s="217">
        <v>1225</v>
      </c>
      <c r="C43" s="185"/>
      <c r="H43" s="185"/>
      <c r="I43" s="185"/>
      <c r="N43" s="185"/>
      <c r="O43" s="186"/>
      <c r="P43" s="193"/>
      <c r="Q43" s="187"/>
    </row>
    <row r="44" spans="1:17">
      <c r="A44" s="195" t="s">
        <v>16</v>
      </c>
      <c r="B44" s="217">
        <v>14796</v>
      </c>
      <c r="C44" s="185"/>
      <c r="N44" s="185"/>
      <c r="O44" s="186"/>
      <c r="P44" s="193"/>
      <c r="Q44" s="187"/>
    </row>
    <row r="45" spans="1:17">
      <c r="A45" s="195" t="s">
        <v>5</v>
      </c>
      <c r="B45" s="217">
        <v>6465</v>
      </c>
      <c r="C45" s="185"/>
      <c r="N45" s="185"/>
      <c r="O45" s="186"/>
      <c r="P45" s="193"/>
      <c r="Q45" s="187"/>
    </row>
    <row r="46" spans="1:17">
      <c r="A46" s="195" t="s">
        <v>8</v>
      </c>
      <c r="B46" s="217">
        <v>6465</v>
      </c>
      <c r="C46" s="184"/>
      <c r="D46" s="184"/>
      <c r="E46" s="184"/>
      <c r="F46" s="184"/>
      <c r="G46" s="184"/>
      <c r="N46" s="185"/>
      <c r="O46" s="186"/>
      <c r="P46" s="193"/>
      <c r="Q46" s="187"/>
    </row>
    <row r="47" spans="1:17">
      <c r="A47" s="185" t="s">
        <v>11</v>
      </c>
      <c r="B47" s="217">
        <v>20617</v>
      </c>
      <c r="C47" s="185"/>
      <c r="D47" s="185"/>
      <c r="E47" s="185"/>
      <c r="F47" s="185"/>
      <c r="G47" s="185"/>
      <c r="N47" s="185"/>
      <c r="O47" s="186"/>
      <c r="P47" s="193"/>
      <c r="Q47" s="187"/>
    </row>
    <row r="48" spans="1:17">
      <c r="A48" s="196" t="s">
        <v>14</v>
      </c>
      <c r="B48" s="217">
        <v>1483</v>
      </c>
      <c r="C48" s="185"/>
      <c r="D48" s="185"/>
      <c r="E48" s="185"/>
      <c r="F48" s="185"/>
      <c r="G48" s="185"/>
      <c r="H48" s="185"/>
      <c r="I48" s="185"/>
      <c r="J48" s="185"/>
      <c r="N48" s="185"/>
      <c r="O48" s="186"/>
      <c r="P48" s="193"/>
      <c r="Q48" s="187"/>
    </row>
    <row r="49" spans="1:17">
      <c r="A49" s="195" t="s">
        <v>17</v>
      </c>
      <c r="B49" s="217">
        <v>20756</v>
      </c>
      <c r="C49" s="185"/>
      <c r="D49" s="194"/>
      <c r="E49" s="197"/>
      <c r="F49" s="198"/>
      <c r="G49" s="185"/>
      <c r="H49" s="198"/>
      <c r="I49" s="199"/>
      <c r="J49" s="198"/>
      <c r="N49" s="185"/>
      <c r="O49" s="186"/>
      <c r="P49" s="193"/>
      <c r="Q49" s="187"/>
    </row>
    <row r="50" spans="1:17">
      <c r="A50" s="195" t="s">
        <v>6</v>
      </c>
      <c r="B50" s="217">
        <v>16546</v>
      </c>
      <c r="C50" s="185"/>
      <c r="D50" s="200"/>
      <c r="E50" s="201"/>
      <c r="F50" s="201"/>
      <c r="G50" s="185"/>
      <c r="H50" s="201"/>
      <c r="I50" s="199"/>
      <c r="J50" s="201"/>
      <c r="N50" s="185"/>
      <c r="O50" s="186"/>
      <c r="P50" s="193"/>
      <c r="Q50" s="187"/>
    </row>
    <row r="51" spans="1:17">
      <c r="A51" s="195" t="s">
        <v>9</v>
      </c>
      <c r="B51" s="217">
        <v>17461</v>
      </c>
      <c r="C51" s="185"/>
      <c r="D51" s="190"/>
      <c r="E51" s="190"/>
      <c r="F51" s="190"/>
      <c r="G51" s="190"/>
      <c r="H51" s="190"/>
      <c r="I51" s="218"/>
      <c r="J51" s="190"/>
      <c r="N51" s="185"/>
      <c r="O51" s="185"/>
      <c r="P51" s="185"/>
    </row>
    <row r="52" spans="1:17">
      <c r="A52" s="195" t="s">
        <v>12</v>
      </c>
      <c r="B52" s="217">
        <v>6465</v>
      </c>
      <c r="C52" s="185"/>
      <c r="D52" s="219"/>
      <c r="E52" s="219"/>
      <c r="F52" s="219"/>
      <c r="G52" s="220"/>
      <c r="H52" s="219"/>
      <c r="I52" s="221"/>
      <c r="J52" s="219"/>
      <c r="N52" s="185"/>
      <c r="O52" s="185"/>
      <c r="P52" s="185"/>
    </row>
    <row r="53" spans="1:17">
      <c r="A53" s="195" t="s">
        <v>15</v>
      </c>
      <c r="B53" s="217">
        <v>16969</v>
      </c>
      <c r="C53" s="185"/>
      <c r="D53" s="222"/>
      <c r="E53" s="222"/>
      <c r="F53" s="222"/>
      <c r="G53" s="220"/>
      <c r="H53" s="222"/>
      <c r="I53" s="220"/>
      <c r="J53" s="222"/>
      <c r="N53" s="185"/>
      <c r="O53" s="185"/>
      <c r="P53" s="185"/>
    </row>
    <row r="54" spans="1:17">
      <c r="A54" s="195" t="s">
        <v>18</v>
      </c>
      <c r="B54" s="217">
        <v>19860</v>
      </c>
      <c r="C54" s="185"/>
      <c r="D54" s="190"/>
      <c r="E54" s="223"/>
      <c r="F54" s="223"/>
      <c r="G54" s="190"/>
      <c r="H54" s="223"/>
      <c r="I54" s="190"/>
      <c r="J54" s="223"/>
      <c r="N54" s="185"/>
      <c r="O54" s="185"/>
      <c r="P54" s="185"/>
    </row>
    <row r="55" spans="1:17">
      <c r="A55" s="195" t="s">
        <v>19</v>
      </c>
      <c r="B55" s="217">
        <v>16744</v>
      </c>
      <c r="C55" s="185"/>
      <c r="D55" s="202"/>
      <c r="E55" s="203"/>
      <c r="F55" s="203"/>
      <c r="G55" s="185"/>
      <c r="H55" s="203"/>
      <c r="I55" s="185"/>
      <c r="J55" s="203"/>
      <c r="N55" s="185"/>
      <c r="O55" s="185"/>
      <c r="P55" s="185"/>
    </row>
    <row r="56" spans="1:17">
      <c r="A56" s="185"/>
      <c r="B56" s="185"/>
      <c r="C56" s="185"/>
      <c r="D56" s="184"/>
      <c r="E56" s="201"/>
      <c r="F56" s="201"/>
      <c r="G56" s="185"/>
      <c r="H56" s="201"/>
      <c r="I56" s="185"/>
      <c r="J56" s="201"/>
      <c r="N56" s="185"/>
      <c r="O56" s="185"/>
      <c r="P56" s="185"/>
    </row>
    <row r="57" spans="1:17">
      <c r="B57" s="185"/>
      <c r="C57" s="185"/>
      <c r="D57" s="185"/>
      <c r="E57" s="185"/>
      <c r="F57" s="185"/>
      <c r="G57" s="185"/>
      <c r="H57" s="185"/>
      <c r="I57" s="185"/>
      <c r="J57" s="185"/>
    </row>
    <row r="58" spans="1:17">
      <c r="A58" s="204"/>
      <c r="B58" s="185"/>
      <c r="C58" s="185"/>
      <c r="D58" s="185"/>
      <c r="E58" s="185"/>
      <c r="F58" s="185"/>
      <c r="G58" s="185"/>
      <c r="H58" s="185"/>
      <c r="I58" s="185"/>
      <c r="J58" s="185"/>
    </row>
    <row r="59" spans="1:17">
      <c r="A59" s="204"/>
      <c r="B59" s="185"/>
      <c r="C59" s="185"/>
    </row>
    <row r="60" spans="1:17">
      <c r="A60" s="205"/>
      <c r="B60" s="185"/>
      <c r="C60" s="185"/>
    </row>
    <row r="61" spans="1:17">
      <c r="A61" s="185"/>
      <c r="B61" s="185"/>
      <c r="C61" s="185"/>
    </row>
    <row r="62" spans="1:17">
      <c r="A62" s="185"/>
      <c r="B62" s="185"/>
      <c r="C62" s="185"/>
    </row>
    <row r="63" spans="1:17">
      <c r="A63" s="185"/>
      <c r="B63" s="185"/>
      <c r="C63" s="185"/>
    </row>
    <row r="64" spans="1:17">
      <c r="A64" s="185"/>
      <c r="B64" s="185"/>
      <c r="C64" s="185"/>
    </row>
    <row r="65" spans="1:3">
      <c r="A65" s="185"/>
      <c r="B65" s="185"/>
      <c r="C65" s="185"/>
    </row>
  </sheetData>
  <sheetProtection algorithmName="SHA-512" hashValue="B1M7W1dTBVdM916JYoCuoO4rLynmHB81l2W2ZFvMFYGMp3u+YpX2905LrFmcLeCdx6S0LiRJ37yOI34HgC/4SA==" saltValue="o9tgwA+BU6VrKlyh2qCpLg==" spinCount="100000" sheet="1" selectLockedCells="1" selectUnlockedCells="1"/>
  <sortState ref="A13:B33">
    <sortCondition ref="A13:A33"/>
  </sortState>
  <mergeCells count="3">
    <mergeCell ref="A39:B39"/>
    <mergeCell ref="A1:C1"/>
    <mergeCell ref="A11:B11"/>
  </mergeCells>
  <phoneticPr fontId="12" type="noConversion"/>
  <printOptions horizontalCentered="1"/>
  <pageMargins left="0.25" right="0.25" top="0.5" bottom="0.5" header="0.25" footer="0.25"/>
  <pageSetup orientation="portrait" r:id="rId1"/>
  <headerFooter scaleWithDoc="0" alignWithMargins="0">
    <oddFooter>&amp;L&amp;8&amp;F
Rev. 9/23/2021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Data Entry Page (local detail)</vt:lpstr>
      <vt:lpstr>State Detail Page</vt:lpstr>
      <vt:lpstr>Source Data</vt:lpstr>
      <vt:lpstr>county</vt:lpstr>
      <vt:lpstr>gradeconfig</vt:lpstr>
      <vt:lpstr>'Data Entry Page (local detail)'!Print_Area</vt:lpstr>
      <vt:lpstr>'Source Data'!Print_Area</vt:lpstr>
      <vt:lpstr>'State Detail Page'!Print_Area</vt:lpstr>
    </vt:vector>
  </TitlesOfParts>
  <Manager>brook.hughes@doe.k12.de.us</Manager>
  <Company>Delaware Dept.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brook.hughes@DOE.K12.DE.US</dc:creator>
  <cp:lastModifiedBy>Hughes Brook</cp:lastModifiedBy>
  <cp:lastPrinted>2021-09-23T18:55:39Z</cp:lastPrinted>
  <dcterms:created xsi:type="dcterms:W3CDTF">2003-07-25T16:54:12Z</dcterms:created>
  <dcterms:modified xsi:type="dcterms:W3CDTF">2021-09-23T18:57:23Z</dcterms:modified>
</cp:coreProperties>
</file>